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Rekapitulace stavby" sheetId="1" state="visible" r:id="rId2"/>
    <sheet name="Elektromontáže" sheetId="2" state="visible" r:id="rId3"/>
    <sheet name="Zemní práce" sheetId="3" state="visible" r:id="rId4"/>
  </sheets>
  <definedNames>
    <definedName function="false" hidden="false" localSheetId="1" name="_xlnm.Print_Area" vbProcedure="false">Elektromontáže!$A$2:$K$237</definedName>
    <definedName function="false" hidden="false" localSheetId="2" name="_xlnm.Print_Area" vbProcedure="false">'Zemní práce'!$A$1:$K$208</definedName>
    <definedName function="false" hidden="false" name="Print_Area" vbProcedure="false">'Rekapitulace stavby'!$A$1:$AR$55</definedName>
    <definedName function="false" hidden="false" name="Print_Area_1" vbProcedure="false">0</definedName>
    <definedName function="false" hidden="false" name="Print_Area_2" vbProcedure="false">0</definedName>
    <definedName function="false" hidden="false" name="Print_Titles" vbProcedure="false">'Zemní práce'!$84:$84</definedName>
    <definedName function="false" hidden="false" name="Print_Titles_1" vbProcedure="false">0</definedName>
    <definedName function="false" hidden="false" localSheetId="1" name="_xlnm.Print_Area" vbProcedure="false">Elektromontáže!$A$2:$K$237</definedName>
    <definedName function="false" hidden="false" localSheetId="1" name="_xlnm.Print_Area_0" vbProcedure="false">Elektromontáže!$A$2:$K$237</definedName>
    <definedName function="false" hidden="false" localSheetId="2" name="_xlnm.Print_Area" vbProcedure="false">'Zemní práce'!$A$1:$K$208</definedName>
    <definedName function="false" hidden="false" localSheetId="2" name="_xlnm.Print_Area_0" vbProcedure="false">'Zemní práce'!$A$1:$K$208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<sst xmlns="http://schemas.openxmlformats.org/spreadsheetml/2006/main" count="1636" uniqueCount="507">
  <si>
    <t>REKAPITULACE STAVBY</t>
  </si>
  <si>
    <t>Kód:</t>
  </si>
  <si>
    <t>701</t>
  </si>
  <si>
    <t>Stavba:</t>
  </si>
  <si>
    <t>Rekonstrukce chodníků a VO ulice Kubelkova Česká Třebová – 1. etapa                                                 SO-401 Veřejné osvětlení                                                                      </t>
  </si>
  <si>
    <t>KSO:</t>
  </si>
  <si>
    <t>CC-CZ:</t>
  </si>
  <si>
    <t>Místo:</t>
  </si>
  <si>
    <t>Česká Třebová</t>
  </si>
  <si>
    <t>Datum:</t>
  </si>
  <si>
    <t>4.1. 2023</t>
  </si>
  <si>
    <t>Zadavatel:</t>
  </si>
  <si>
    <t>IČ:</t>
  </si>
  <si>
    <t>Město Česká Třebová</t>
  </si>
  <si>
    <t>DIČ:</t>
  </si>
  <si>
    <t>Uchazeč:</t>
  </si>
  <si>
    <t> </t>
  </si>
  <si>
    <t>Projektant:</t>
  </si>
  <si>
    <t>ADECO spol. s r.o. Česká Třebová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</si>
  <si>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</si>
  <si>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</si>
  <si>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</si>
  <si>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</si>
  <si>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</si>
  <si>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</si>
  <si>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</si>
  <si>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</si>
  <si>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</si>
  <si>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</si>
  <si>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</si>
  <si>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</si>
  <si>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</si>
  <si>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</si>
  <si>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</si>
  <si>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</si>
  <si>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Objekt, Soupis prací</t>
  </si>
  <si>
    <t>Cena bez DPH [CZK]</t>
  </si>
  <si>
    <t>Cena s DPH [CZK]</t>
  </si>
  <si>
    <t>Typ</t>
  </si>
  <si>
    <t>Náklady stavby celkem</t>
  </si>
  <si>
    <t>Elektromontáže</t>
  </si>
  <si>
    <t>STA</t>
  </si>
  <si>
    <t>Zemní práce pro 1.Etapu</t>
  </si>
  <si>
    <t>List obsahuje: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</si>
  <si>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</si>
  <si>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</si>
  <si>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</si>
  <si>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</si>
  <si>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</si>
  <si>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</si>
  <si>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Rekonstrukce chodníků a VO ulice Kubelkova Česká Třebová – 1. etapa</t>
  </si>
  <si>
    <t>Objekt:</t>
  </si>
  <si>
    <t>SO-401 Veřejné osvětlení</t>
  </si>
  <si>
    <t>ADECO spol. s.r.o. Česká Třebová</t>
  </si>
  <si>
    <t>REKAPITULACE ČLENĚNÍ SOUPISU PRACÍ</t>
  </si>
  <si>
    <t>Kód dílu - Popis</t>
  </si>
  <si>
    <t>Cena celkem [CZK]</t>
  </si>
  <si>
    <t>Náklady soupisu celkem</t>
  </si>
  <si>
    <t>D1 - Elektromontážní práce</t>
  </si>
  <si>
    <t>D2 - Demontáže</t>
  </si>
  <si>
    <t>HSV - HSV</t>
  </si>
  <si>
    <t>    D3 - Material</t>
  </si>
  <si>
    <t>HZS - Hodinové zúčtovací sazby</t>
  </si>
  <si>
    <t>VRN - Vedlejší rozpočtové náklady</t>
  </si>
  <si>
    <t>    VRN4 - Inženýrská činnost</t>
  </si>
  <si>
    <t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</si>
  <si>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</si>
  <si>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</si>
  <si>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</si>
  <si>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</si>
  <si>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</si>
  <si>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</si>
  <si>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</si>
  <si>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D</t>
  </si>
  <si>
    <t>D1</t>
  </si>
  <si>
    <t>Elektromontážní práce</t>
  </si>
  <si>
    <t>1</t>
  </si>
  <si>
    <t>K</t>
  </si>
  <si>
    <t>Pol1</t>
  </si>
  <si>
    <t>výstr. a označ.tab.smaltovaná A3-A4</t>
  </si>
  <si>
    <t>ks</t>
  </si>
  <si>
    <t>PP</t>
  </si>
  <si>
    <t>2</t>
  </si>
  <si>
    <t>Pol2</t>
  </si>
  <si>
    <t>trubka inst.pancéř.z PH typ 8032  pr.32 mm (pu)</t>
  </si>
  <si>
    <t>m</t>
  </si>
  <si>
    <t>trubka inst.pancéř.zplastu typ 8032  pr.32 mm pevně uložená</t>
  </si>
  <si>
    <t>3</t>
  </si>
  <si>
    <t>Pol3</t>
  </si>
  <si>
    <t>CYKY-CYKYm 3x1,5 mm2 750 V (VU)</t>
  </si>
  <si>
    <t>4</t>
  </si>
  <si>
    <t>Pol4</t>
  </si>
  <si>
    <t>CYKY-CYKYm 4x10 mm2 750 V (VU)</t>
  </si>
  <si>
    <t>5</t>
  </si>
  <si>
    <t>Pol5</t>
  </si>
  <si>
    <t>izolační zkoušky kabelu do 4x25 mm2 /kV</t>
  </si>
  <si>
    <t>6</t>
  </si>
  <si>
    <t>Pol6</t>
  </si>
  <si>
    <t>přípl. za zatahování kab. při váze kab. do 2 kg</t>
  </si>
  <si>
    <t>7</t>
  </si>
  <si>
    <t>Pol7</t>
  </si>
  <si>
    <t>přípl. za zatahování kab. při váze kab. do 0,75 kg</t>
  </si>
  <si>
    <t>8</t>
  </si>
  <si>
    <t>Pol8</t>
  </si>
  <si>
    <t>ukonč.vod.v rozv. vč.zap.a konc.do 2,5 mm2</t>
  </si>
  <si>
    <t>9</t>
  </si>
  <si>
    <t>Pol9</t>
  </si>
  <si>
    <t>ukonč.vod.v rozv. vč.zap.akonc.do 16 mm2</t>
  </si>
  <si>
    <t>10</t>
  </si>
  <si>
    <t>Pol10</t>
  </si>
  <si>
    <t>spojka SVCZ. pro celoplast.kab.do 4x35 mm2 1 kV</t>
  </si>
  <si>
    <t>11</t>
  </si>
  <si>
    <t>Pol11</t>
  </si>
  <si>
    <t>pojistka REMOS vč. zap.</t>
  </si>
  <si>
    <t>12</t>
  </si>
  <si>
    <t>Pol12</t>
  </si>
  <si>
    <t>montáž pojistkové skříně SP100 na betonový stožár</t>
  </si>
  <si>
    <t>montáž pojistkové skříně na betonový stožár</t>
  </si>
  <si>
    <t>13</t>
  </si>
  <si>
    <t>Pol13</t>
  </si>
  <si>
    <t>uzem.v zemi FeZn prům. 10 mm vč.svorek,propoj.aj.</t>
  </si>
  <si>
    <t>14</t>
  </si>
  <si>
    <t>Pol14</t>
  </si>
  <si>
    <t>svorky hromosvodové do 2 šroubu (SS;SR 03)</t>
  </si>
  <si>
    <t>Pol15</t>
  </si>
  <si>
    <t>svod.vodiče FeZn do prům.10mm; Al o10mm; Cu prům.8mm</t>
  </si>
  <si>
    <t>Pol16</t>
  </si>
  <si>
    <t>měření zemních odporů 1 zemniče</t>
  </si>
  <si>
    <t>Pol17</t>
  </si>
  <si>
    <t>svít. pro osv. kom. LED do 150W, montáž na dřík nebo výložník</t>
  </si>
  <si>
    <t>svít. pro osv. kom. LED do 150W, montáž na výložník</t>
  </si>
  <si>
    <t>Pol18</t>
  </si>
  <si>
    <t>stožár ocelový do výšky 7m</t>
  </si>
  <si>
    <t>stožár ocelový do výšky7m</t>
  </si>
  <si>
    <t>Pol19</t>
  </si>
  <si>
    <t>stožár ocelový do výšky 10m</t>
  </si>
  <si>
    <t>stožár ocelový do výšky10m</t>
  </si>
  <si>
    <t>Pol20</t>
  </si>
  <si>
    <t>výložník ocel.1-ram. do hmotnosti 35 kg</t>
  </si>
  <si>
    <t>výložník ocel.2-ram. do hmotnosti 35 kg</t>
  </si>
  <si>
    <t>Pol21</t>
  </si>
  <si>
    <t>Pol22</t>
  </si>
  <si>
    <t>elektrovýzbroj stožáru pro 1 okruh</t>
  </si>
  <si>
    <t>Pol23</t>
  </si>
  <si>
    <t>elektrovýzbroj stožáru pro 2 okruhy</t>
  </si>
  <si>
    <t>Pol24</t>
  </si>
  <si>
    <t>nátěr nového svodového vodiče</t>
  </si>
  <si>
    <t>D2</t>
  </si>
  <si>
    <t>Demontáže</t>
  </si>
  <si>
    <t>Po21</t>
  </si>
  <si>
    <t>ukonč.vod.v rozv. vč.zap.a konc.do 16 mm2</t>
  </si>
  <si>
    <t>svít.výbojkové pro osv. Kom. do 150W, montáž na výložník</t>
  </si>
  <si>
    <t>AYKY 4x16 mm2 750 V (VU)</t>
  </si>
  <si>
    <t>Pol25</t>
  </si>
  <si>
    <t>HSV</t>
  </si>
  <si>
    <t>D3</t>
  </si>
  <si>
    <t>Material</t>
  </si>
  <si>
    <t>Svítidlo modulové se zdroji LED pro osvětlení komunikací </t>
  </si>
  <si>
    <t>3000K, 50W/7000lm, asymetrická křivka svít., autonomní stmívání. Např. UNISTREET MIKRO BGP281 GEN2, 20LED, optika DM11, SR socket</t>
  </si>
  <si>
    <t>P</t>
  </si>
  <si>
    <t>Poznámka k položce: Svítidlo modulové se zdroji LED pro osvětlení komunikací  s možností autonomního stmívání, barva světla 3000 K,  50W/70000lm, široká asymetrická křivka svít. DW11, funkce udržování konst. svět. toku po dobu životnosti, příprava pro dálkové řízení-SR</t>
  </si>
  <si>
    <t>Pol26</t>
  </si>
  <si>
    <t>Svítidlo modulové se zdroji LED pro osvětlení komunikací vybavené clonou</t>
  </si>
  <si>
    <t>3000K, 23W/3500lm, asymetrická křivka svít., autonomní stmívání. Např. UNISTREET MIKRO BGP281GEN2,20LED-BL1, optika DM50, SR socket, clona BL1</t>
  </si>
  <si>
    <t>Poznámka k položce: Svítidlo modulové se zdroji LED pro osvětlení komunikací  s možností autonomního stmívání, barva světla 3000 K,  23W/3500lm, široká asymetrická křivka svít. DM50, funkce udržování konst. svět. toku po dobu životnosti, příprava pro dálkové řízení-SR, clona BL1</t>
  </si>
  <si>
    <t>Svítidlo modulové se zdroji LED pro osvětlení přechodů pro chodce</t>
  </si>
  <si>
    <t>5700K, 50W/7000lm, asymetrická křivka svít., autonomní stmívání. Např. UNISTREET MIKRO BGP281 GEN2, 20LED, optika DRP1, SR socket</t>
  </si>
  <si>
    <t>Poznámka k položce: Svítidlo modulové se zdroji LED pro osvětlení přechodů pro chodce  s možností autonomního stmívání, barva světla 5700 K,  50W/70000lm, široká asymetrická křivka svít., optika DRP1, funkce udržování konst. svět. toku po dobu životnosti, příprava pro dálkové řízení-SR</t>
  </si>
  <si>
    <t>Pol29</t>
  </si>
  <si>
    <t>stožár osvětlovací odstupňovaný vetknutý, kruhového průřezu, aktivní výška 8m</t>
  </si>
  <si>
    <t>žárově zinkovaný, aktiv. Výška 8m, pr. 133/114/89, dopor. typ  UZNA-8-133/108/89</t>
  </si>
  <si>
    <t>žárově zinkovaný, aktiv. Výška 8m, pr. 159/108/89, dopor. typ  UZNB-8-159/108/89</t>
  </si>
  <si>
    <t>stožár osvětlovací odstupňovaný vetknutý, kruhového průřezu, aktivní výška 6m-přechodový</t>
  </si>
  <si>
    <t>Stožár k přechodům pro chodce, žárově zinkovaný kruhový, odstupňovaný průřez, aktiv. Výška 6m,          pr. 133/108,/89, dopor. typ  PB6-133/108/89</t>
  </si>
  <si>
    <t>výložník jednoramenný, vyložení 1,5m, průměr 89/60mm</t>
  </si>
  <si>
    <t>Výložník jednoramenný, žárově zinkovaný, vyložení 1,5 pr. 89/60mm, dopor. typ UZD 1-1500</t>
  </si>
  <si>
    <t>výložník dvouramenný, vyložení 1,5m, průměr 89/60mm, úhel 180 stupňů</t>
  </si>
  <si>
    <t>Výložník dvouramenný, žárově zinkovaný, vyložení 2x1,5 pr. 89/60mm, úhel sevření 108 st, nadvýšení do 4 st.,  dopor. typ UZD 2-1500</t>
  </si>
  <si>
    <t>výložník jednoramenný k přechodovým stožárům, vyložení 2m, průměr 89/60mm</t>
  </si>
  <si>
    <t>Výložník jednoramenný, žárově zinkovaný, vyložení 2m, pr. 89/60mm,  nadvýšení do 4 st.,  dopor. typ      PDB 1-2000/89</t>
  </si>
  <si>
    <t>Pol32</t>
  </si>
  <si>
    <t>ochranná manžeta plastová OMP133</t>
  </si>
  <si>
    <t>ochranná manžeta plastová OMP158</t>
  </si>
  <si>
    <t>Pol33</t>
  </si>
  <si>
    <t>stožárová svork., jeden okruh - včetně pojistky-průběžné zapojení, 10mm2 TN-C</t>
  </si>
  <si>
    <t>stožárová svork., dva okruhy - včetně pojistek-průběžné zapojení, 10mm2 TN-C</t>
  </si>
  <si>
    <t>stožárová svork., jeden okruh - včetně pojistky-rozbočovací, 10mm2 TN-C</t>
  </si>
  <si>
    <t>stožárová svork., jeden okruh - včetně pojistky-rozbočovací zapojení, 10mm2 TN-C</t>
  </si>
  <si>
    <t>Pol35</t>
  </si>
  <si>
    <t>pojistka přístrojová</t>
  </si>
  <si>
    <t>Pol36</t>
  </si>
  <si>
    <t>trubka PE JS300mm (Fraenkische Furowell 300mm/1m)</t>
  </si>
  <si>
    <t>trubka PE JS300mm alt.  tr. Fraenkische Furowell 300mm/1m</t>
  </si>
  <si>
    <t>Pol37</t>
  </si>
  <si>
    <t>kabelová chránička KOPOFLEX 125/108mm vč. spojek</t>
  </si>
  <si>
    <t>Pol38</t>
  </si>
  <si>
    <t>kabelová chránička KOPOFLEX 75/63mm vč. spojek</t>
  </si>
  <si>
    <t>Pol39</t>
  </si>
  <si>
    <t>kabelová chránička KOPOFLEX 40/32mm vč. spojek</t>
  </si>
  <si>
    <t>Pol40</t>
  </si>
  <si>
    <t>žlab betonový 1000x170x140 vč. víka</t>
  </si>
  <si>
    <t>Pol41</t>
  </si>
  <si>
    <t>vodič zemnící FeZn pr. 10 mm</t>
  </si>
  <si>
    <t>vodič zemnící kruhový FeZn pr. 10 mm</t>
  </si>
  <si>
    <t>Po42</t>
  </si>
  <si>
    <t>svorka pro připojení kovových částí SP</t>
  </si>
  <si>
    <t>Pol43</t>
  </si>
  <si>
    <t>svorka spojovací s příložkou Ssp</t>
  </si>
  <si>
    <t>Pol44</t>
  </si>
  <si>
    <t>spojka pro celoplastové kabely Cu o průřezu 10mm2</t>
  </si>
  <si>
    <t>Pol45</t>
  </si>
  <si>
    <t>štěrkodrť 0-63mm</t>
  </si>
  <si>
    <t>m3</t>
  </si>
  <si>
    <t>VV</t>
  </si>
  <si>
    <t>9*0,5*0,5+7*0,5*0,75</t>
  </si>
  <si>
    <t>Pol46</t>
  </si>
  <si>
    <t>zásypový materiál netříděný hutnitelný vč. dopravy</t>
  </si>
  <si>
    <t>490*0,35*0,25+7*0,5*0,25</t>
  </si>
  <si>
    <t>Pol47</t>
  </si>
  <si>
    <t>řezivo smrkové pro zhotovení bednění zákl. stožáru</t>
  </si>
  <si>
    <t>Pol48</t>
  </si>
  <si>
    <t>drát ocelový pr. 10mm pro výztuž základu</t>
  </si>
  <si>
    <t>kg</t>
  </si>
  <si>
    <t>Pol49</t>
  </si>
  <si>
    <t>kabel CYKY-J 3x1,5</t>
  </si>
  <si>
    <t>kabel</t>
  </si>
  <si>
    <t>M</t>
  </si>
  <si>
    <t>Pol50</t>
  </si>
  <si>
    <t>kabel CYKY J 4x10</t>
  </si>
  <si>
    <t>Pol51</t>
  </si>
  <si>
    <t>recyklační poplatek za svítidla</t>
  </si>
  <si>
    <t>Pol 52</t>
  </si>
  <si>
    <t>trubka el. Tuhá vn. pr. 32mm, černá, 1250N/3m </t>
  </si>
  <si>
    <t>Pol53</t>
  </si>
  <si>
    <t>skříň pro venkovní vedení SP182 NVP1P vč. Poj. PV14-20A a svodiče FLP B+C MAXI/1</t>
  </si>
  <si>
    <t>HZS</t>
  </si>
  <si>
    <t>Hodinové zúčtovací sazby</t>
  </si>
  <si>
    <t>01</t>
  </si>
  <si>
    <t>přepojení navazujících rozvodů VO pro zachování funkčnosti</t>
  </si>
  <si>
    <t>hod</t>
  </si>
  <si>
    <t>02</t>
  </si>
  <si>
    <t>pronájem zdvihací plošiny</t>
  </si>
  <si>
    <t>03</t>
  </si>
  <si>
    <t>pronájem jeřábu</t>
  </si>
  <si>
    <t>04</t>
  </si>
  <si>
    <t>stavební výpomoc</t>
  </si>
  <si>
    <t>05</t>
  </si>
  <si>
    <t>nastavení svít., oživení soustavy vč. naprogramování parametrů</t>
  </si>
  <si>
    <t>06</t>
  </si>
  <si>
    <t>komplexní vyzkoušení</t>
  </si>
  <si>
    <t>07</t>
  </si>
  <si>
    <t>demontáž a zpětná montáž a zapojení systému včasné výstrahy  na stožáry VO (2xzdroj+4x repro)</t>
  </si>
  <si>
    <t>08</t>
  </si>
  <si>
    <t>demontáž a zpětná montáž dopravních značek, směrových a  informačních tabulí  na stožáry VO (celkem 12ks)</t>
  </si>
  <si>
    <t>VRN</t>
  </si>
  <si>
    <t>Vedlejší rozpočtové náklady</t>
  </si>
  <si>
    <t>VRN4</t>
  </si>
  <si>
    <t>Inženýrská činnost</t>
  </si>
  <si>
    <t>Revize výchozí elektro</t>
  </si>
  <si>
    <t>Kč</t>
  </si>
  <si>
    <t>Hlavní tituly průvodních činností a nákladů inženýrská činnost revize</t>
  </si>
  <si>
    <t>Přesun materialu</t>
  </si>
  <si>
    <t>Hlavní tituly průvodních činností a nákladů inženýrská činnost ostatní inženýrská činnost</t>
  </si>
  <si>
    <t>VRN7</t>
  </si>
  <si>
    <t>Provozní vlivy</t>
  </si>
  <si>
    <t>Provoz investora</t>
  </si>
  <si>
    <t>Provozní vlivy provoz investora, třetích osob, koordinace činnosti dvou stavebníků </t>
  </si>
  <si>
    <t>{4ffcdbea-a2d6-4f7e-8e2a-7d7b18b061d8}</t>
  </si>
  <si>
    <t>False</t>
  </si>
  <si>
    <t>Zemní práce</t>
  </si>
  <si>
    <t>-1</t>
  </si>
  <si>
    <t>HSV - Práce a dodávky HSV</t>
  </si>
  <si>
    <t>    1 - Zemní práce</t>
  </si>
  <si>
    <t>    2 - Zakládání</t>
  </si>
  <si>
    <t>    4 - Vodorovné konstrukce</t>
  </si>
  <si>
    <t>    5 - Komunikace pozemní</t>
  </si>
  <si>
    <t>    8 - Trubní vedení</t>
  </si>
  <si>
    <t>    9 - Ostatní konstrukce a práce, bourání</t>
  </si>
  <si>
    <t>    VRN1 - Průzkumné, geodetické a projektové práce</t>
  </si>
  <si>
    <t>H113</t>
  </si>
  <si>
    <t>Poznámka</t>
  </si>
  <si>
    <t>Práce a dodávky HSV</t>
  </si>
  <si>
    <t>0</t>
  </si>
  <si>
    <t>ROZPOCET</t>
  </si>
  <si>
    <t>111301111R00</t>
  </si>
  <si>
    <t>Sejmutí drnu tl do 100 mm s přemístěním do 50 m nebo naložením na dopravní prostředek</t>
  </si>
  <si>
    <t>m2</t>
  </si>
  <si>
    <t>-617620124</t>
  </si>
  <si>
    <t>Sejmutí drnu tl. do 100 mm, v jakékoliv ploše</t>
  </si>
  <si>
    <t>9*0,35+6*0,8*0,8</t>
  </si>
  <si>
    <t>True</t>
  </si>
  <si>
    <t>Odstranění podkladu pl do 50 m2 živičných tl 100 mm</t>
  </si>
  <si>
    <t>601664639</t>
  </si>
  <si>
    <t>Odstranění podkladů nebo krytů s přemístěním hmot na skládku na vzdálenost do 3 m nebo s naložením na dopravní prostředek v ploše jednotlivě do 50 m2 živičných, o tl. vrstvy přes 50 do 100 mm</t>
  </si>
  <si>
    <t>7*0,5*1,5</t>
  </si>
  <si>
    <t>Vytrhání obrub chodníkových ležatých</t>
  </si>
  <si>
    <t>-1741957989</t>
  </si>
  <si>
    <t>Vytrhání obrub s vybouráním lože, s přemístěním hmot na skládku na vzdálenost do 3 m nebo s naložením na dopravní prostředek chodníkových ležatých</t>
  </si>
  <si>
    <t>119002121</t>
  </si>
  <si>
    <t>Pomocné konstrukce při zabezpečení výkopů přechodovou lávkou l do 2 m včetně zábradlí zřízení</t>
  </si>
  <si>
    <t>kus</t>
  </si>
  <si>
    <t>32812292</t>
  </si>
  <si>
    <t>Pomocné konstrukce při zabezpečení výkopu vodorovné pochůzné přechodová lávka do délky 2 000 mm včetně zábradlí zřízení</t>
  </si>
  <si>
    <t>119002122</t>
  </si>
  <si>
    <t>Pomocné konstrukce při zabezpečení výkopů přechodovou lávkou l do 2 m včetně zábradlí odstranění</t>
  </si>
  <si>
    <t>824279403</t>
  </si>
  <si>
    <t>Pomocné konstrukce při zabezpečení výkopu vodorovné pochůzné přechodová lávka do délky 2 000 mm včetně zábradlí odstranění</t>
  </si>
  <si>
    <t>119003131</t>
  </si>
  <si>
    <t>Pomocné konstrukce při zabezpečení výkopů výstražnou páskou zřízení, včetně dodávky výstražné pásky</t>
  </si>
  <si>
    <t>-93038388</t>
  </si>
  <si>
    <t>Pomocné konstrukce při zabezpečení výkopu svislé výstražná páska zřízení</t>
  </si>
  <si>
    <t>119003132</t>
  </si>
  <si>
    <t>Pomocné konstrukce při zabezpečení výkopů výstražnou páskou odstranění</t>
  </si>
  <si>
    <t>1916315850</t>
  </si>
  <si>
    <t>Pomocné konstrukce při zabezpečení výkopu svislé výstražná páska odstranění</t>
  </si>
  <si>
    <t>131201201R00</t>
  </si>
  <si>
    <t>Hloubení jam ručním nebo pneum. nářadím v soudržných horninách tř. 3</t>
  </si>
  <si>
    <t>285711141</t>
  </si>
  <si>
    <t>Hloubení zapažených i nezapažených jam ručním nebo pneumatickým nářadím s urovnáním dna do předepsaného profilu a spádu v horninách tř. 3 soudržných</t>
  </si>
  <si>
    <t>6*0,8*0,8*1,2+2*0,8*0,8*1</t>
  </si>
  <si>
    <t>132312101</t>
  </si>
  <si>
    <t>Hloubení jam ručním nebo pneum nářadím v soudržných horninách tř. 4</t>
  </si>
  <si>
    <t>Hloubení zapažených i nezapažených jam ručním nebo pneumatickým nářadím s urovnáním dna do předepsaného profilu a spádu v horninách tř. 4 soudržných</t>
  </si>
  <si>
    <t>8*0,8*0,8*1,3</t>
  </si>
  <si>
    <t>132212101</t>
  </si>
  <si>
    <t>Hloubení rýh š do 600 mm ručním nebo pneum. nářadím v soudržných horninách tř. 3</t>
  </si>
  <si>
    <t>-1501931286</t>
  </si>
  <si>
    <t>Hloubení zapažených i nezapažených rýh šířky do 600 mm ručním nebo pneumatickým nářadím s urovnáním dna do předepsaného profilu a spádu v horninách tř. 3 soudržných</t>
  </si>
  <si>
    <t>"kabelové ryhy"</t>
  </si>
  <si>
    <t>490*0,35*0,25+9*0,35*0,7+9*0,5*0,6</t>
  </si>
  <si>
    <t>132212109</t>
  </si>
  <si>
    <t>Příplatek za lepivost u hloubení rýh š do 600 mm ručním nebo pneum. nářadím v hornině tř. 3</t>
  </si>
  <si>
    <t>921127008</t>
  </si>
  <si>
    <t>Hloubení zapažených i nezapažených rýh šířky do 600 mm ručním nebo pneumatickým nářadím s urovnáním dna do předepsaného profilu a spádu v horninách tř. 3 Příplatek k cenám za lepivost horniny tř. 3</t>
  </si>
  <si>
    <t>Hloubení rýh š do 600 mm ručním nebo pneum. nářadím v soudržných horninách tř. 4</t>
  </si>
  <si>
    <t>Hloubení zapažených i nezapažených rýh šířky do 600 mm ručním nebo pneumatickým nářadím s urovnáním dna do předepsaného profilu a spádu v horninách tř. 4 soudržných</t>
  </si>
  <si>
    <t>9*0,5*0,5+7*0,5*1,1</t>
  </si>
  <si>
    <t>132312109</t>
  </si>
  <si>
    <t>Příplatek za lepivost u hloubení rýh š do 600 mm ručním nebo pneum. nářadím v hornině tř. 4</t>
  </si>
  <si>
    <t>-1332442957</t>
  </si>
  <si>
    <t>Hloubení zapažených i nezapažených rýh šířky do 600 mm ručním nebo pneumatickým nářadím s urovnáním dna do předepsaného profilu a spádu v horninách tř. 4 Příplatek k cenám za lepivost horniny tř. 4</t>
  </si>
  <si>
    <t>162701105R00</t>
  </si>
  <si>
    <t>Vodorovné přemístění do 10000 m výkopku/sypaniny z horniny tř. 1 až 4</t>
  </si>
  <si>
    <t>929039115</t>
  </si>
  <si>
    <t>Vodorovné přemístění výkopku nebo sypaniny po suchu na obvyklém dopravním prostředku, bez naložení výkopku, avšak se složením bez rozhrnutí z horniny tř. 1 až 4 na vzdálenost přes 9 000 do 10 000 m</t>
  </si>
  <si>
    <t>9*0,35*0,1 pískové lože ve výkopu ve volném ter. </t>
  </si>
  <si>
    <t>490*0,25*0,35 – výkopy v chodníku</t>
  </si>
  <si>
    <t>9*0,5*1,2+7*0,5*1,1 – výkopy v komunikaci</t>
  </si>
  <si>
    <t>6*0,8*0,8*1,2+2*0,8*0,8*1+8*0,8*0,8*1,3 – výkopy stožárů</t>
  </si>
  <si>
    <t>Součet</t>
  </si>
  <si>
    <t>15</t>
  </si>
  <si>
    <t>162701109R00</t>
  </si>
  <si>
    <t>Příplatek k vodorovnému přemístění výkopku/sypaniny z horniny tř. 1 až 4 ZKD 1000 m přes 10000 m</t>
  </si>
  <si>
    <t>-1303273768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</si>
  <si>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</si>
  <si>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16</t>
  </si>
  <si>
    <t>167101101R00</t>
  </si>
  <si>
    <t>Nakládání výkopku z hornin tř. 1 až 4 do 100 m3</t>
  </si>
  <si>
    <t>402094922</t>
  </si>
  <si>
    <t>Nakládání, skládání a překládání neulehlého výkopku nebo sypaniny nakládání, množství do 100 m3, z hornin tř. 1 až 4</t>
  </si>
  <si>
    <t>17</t>
  </si>
  <si>
    <t>171201201R00</t>
  </si>
  <si>
    <t>Uložení sypaniny na skládky</t>
  </si>
  <si>
    <t>1870928971</t>
  </si>
  <si>
    <t>18</t>
  </si>
  <si>
    <t>199000002R00</t>
  </si>
  <si>
    <t>Poplatek za skládku horniny 1- 4</t>
  </si>
  <si>
    <t>-1570672571</t>
  </si>
  <si>
    <t>Uložení sypaniny poplatek za uložení sypaniny na skládce (skládkovné)</t>
  </si>
  <si>
    <t>19</t>
  </si>
  <si>
    <t>174101104</t>
  </si>
  <si>
    <t>Zásyp jam, šachet rýh nebo kolem objektů sypaninou se zhutněním ruční</t>
  </si>
  <si>
    <t>-1397949452</t>
  </si>
  <si>
    <t>Zásyp sypaninou z jakékoliv horniny s uložením výkopku ve vrstvách se zhutněním jam, šachet, rýh nebo kolem objektů v těchto vykopávkách</t>
  </si>
  <si>
    <t>9*0,35*0,7+490*0,25*0,35+9*0,5*0,6+7*0,5*0,6 </t>
  </si>
  <si>
    <t>20</t>
  </si>
  <si>
    <t>180406111R00</t>
  </si>
  <si>
    <t>Založení trávníku parkového drnováním v rovině</t>
  </si>
  <si>
    <t>2115967673</t>
  </si>
  <si>
    <t>Založení hřišťového trávníku výsevem na vrstvě substrátu</t>
  </si>
  <si>
    <t>9*0,5</t>
  </si>
  <si>
    <t>21</t>
  </si>
  <si>
    <t>182001111R00</t>
  </si>
  <si>
    <t>Plošná úprava terénu do 500 m2 zemina tř 1 až 4 nerovnosti do +/- 100 mm v rovinně a svahu do 1:5</t>
  </si>
  <si>
    <t>-145611594</t>
  </si>
  <si>
    <t>Plošná úprava terénu v zemině tř. 1 až 4 s urovnáním povrchu bez doplnění ornice souvislé plochy do 500 m2 při nerovnostech terénu přes +/-50 do +/- 100 mm v rovině nebo na svahu do 1:5</t>
  </si>
  <si>
    <t>9*1+16*2</t>
  </si>
  <si>
    <t>22</t>
  </si>
  <si>
    <t>Křižovatka se silovým kabelem (nn, vn)</t>
  </si>
  <si>
    <t>87254539</t>
  </si>
  <si>
    <t>23</t>
  </si>
  <si>
    <t>Křižovatka s plynovodem</t>
  </si>
  <si>
    <t>-1812514665</t>
  </si>
  <si>
    <t>Křižovatka plynovodem </t>
  </si>
  <si>
    <t>24</t>
  </si>
  <si>
    <t>Křižovatka s vodovodem a kanalizací</t>
  </si>
  <si>
    <t>-281133711</t>
  </si>
  <si>
    <t>25</t>
  </si>
  <si>
    <t>Křižovatka se sdělovacím vedením</t>
  </si>
  <si>
    <t>-1020656154</t>
  </si>
  <si>
    <t>Zakládání</t>
  </si>
  <si>
    <t>26</t>
  </si>
  <si>
    <t>215901101R00</t>
  </si>
  <si>
    <t>Zhutnění podloží z hornin soudržných do 92% PS nebo nesoudržných sypkých I(d) do 0,8</t>
  </si>
  <si>
    <t>-2096581564</t>
  </si>
  <si>
    <t>Zhutnění podloží pod násypy z rostlé horniny tř. 1 až 4 z hornin soudružných do 92 % PS a nesoudržných sypkých relativní ulehlosti I(d) do 0,8 </t>
  </si>
  <si>
    <t>490*0,35+9*0,5*2+7*0,5*2+16*0,8*0,8</t>
  </si>
  <si>
    <t>27</t>
  </si>
  <si>
    <t>274313511R00</t>
  </si>
  <si>
    <t>Beton základových pasů prostý C 12/15 </t>
  </si>
  <si>
    <t>952179637</t>
  </si>
  <si>
    <t>Základy z betonu prostého pasy betonu kamenem neprokládaného tř. C 12/15</t>
  </si>
  <si>
    <t>16*0,8*0,8*1,3-16*3,14/4*0,3*0,3*1</t>
  </si>
  <si>
    <t>28</t>
  </si>
  <si>
    <t>299000001</t>
  </si>
  <si>
    <t>Prostup základem - pro stožár</t>
  </si>
  <si>
    <t>-1646945149</t>
  </si>
  <si>
    <t>Vodorovné konstrukce</t>
  </si>
  <si>
    <t>29</t>
  </si>
  <si>
    <t>451573111R00</t>
  </si>
  <si>
    <t>Lože pod potrubí otevřený výkop z písku</t>
  </si>
  <si>
    <t>-937094743</t>
  </si>
  <si>
    <t>Lože pod potrubí, stoky a drobné objekty v otevřeném výkopu z písku a štěrkopísku do 63 mm</t>
  </si>
  <si>
    <t>499*0,35*0,1+9*0,5*0,1+7*0,5*0,1</t>
  </si>
  <si>
    <t>30</t>
  </si>
  <si>
    <t>Montáž trubek ochranných plastových ohebných do 90 mm uložených do rýhy</t>
  </si>
  <si>
    <t>Montáž trubek ochranných uložených volně do rýhy plastových ohebných, vnitřního průměru přes 50 do 90 mm</t>
  </si>
  <si>
    <t>Komunikace pozemní</t>
  </si>
  <si>
    <t>31</t>
  </si>
  <si>
    <t>564871111R00</t>
  </si>
  <si>
    <t>Podklad ze štěrkodrtě ŠD tl 250 mm</t>
  </si>
  <si>
    <t>-1887844603</t>
  </si>
  <si>
    <t>Podklad ze štěrkodrti ŠD s rozprostřením a zhutněním, po zhutnění tl. 250 mm</t>
  </si>
  <si>
    <t>9*0,5*2+7*0,5*2</t>
  </si>
  <si>
    <t>32</t>
  </si>
  <si>
    <t>566901261</t>
  </si>
  <si>
    <t>Vyspravení podkladu po překopech ing sítí plochy přes 15 m2 obalovaným kamenivem ACP (OK) tl. 100 mm</t>
  </si>
  <si>
    <t>194980527</t>
  </si>
  <si>
    <t>Vyspravení podkladu po překopech inženýrských sítí plochy přes 15 m2 s rozprostřením a zhutněním obalovaným kamenivem ACP (OK) tl. 100 mm</t>
  </si>
  <si>
    <t>9*0,5*1,1</t>
  </si>
  <si>
    <t>33</t>
  </si>
  <si>
    <t>599142111R00</t>
  </si>
  <si>
    <t>Úprava zálivky dilatačních nebo pracovních spár v cementobetonovém krytu hl do 40 mm š do 40 mm</t>
  </si>
  <si>
    <t>-2070021177</t>
  </si>
  <si>
    <t>Úprava zálivky dilatačních nebo pracovních spár v cementobetonovém krytu, hloubky do 40 mm, šířky přes 20 do 40 mm</t>
  </si>
  <si>
    <t>9*2</t>
  </si>
  <si>
    <t>Trubní vedení</t>
  </si>
  <si>
    <t>34</t>
  </si>
  <si>
    <t>899722112</t>
  </si>
  <si>
    <t>Krytí potrubí z plastů výstražnou fólií z PVC 25 cm</t>
  </si>
  <si>
    <t>-578996950</t>
  </si>
  <si>
    <t>Krytí potrubí z plastů výstražnou fólií z PVC šířky 25 cm</t>
  </si>
  <si>
    <t>35</t>
  </si>
  <si>
    <t>899722113</t>
  </si>
  <si>
    <t>Krytí potrubí z plastů výstražnou fólií z PVC 34cm</t>
  </si>
  <si>
    <t>926558262</t>
  </si>
  <si>
    <t>Krytí potrubí z plastů výstražnou fólií z PVC šířky 34cm</t>
  </si>
  <si>
    <t>Ostatní konstrukce a práce, bourání</t>
  </si>
  <si>
    <t>36</t>
  </si>
  <si>
    <t>900000001</t>
  </si>
  <si>
    <t>kabelový kanál z bet. žlabů KZ1 s víkem KD1(10/10/50cm)</t>
  </si>
  <si>
    <t>1062788855</t>
  </si>
  <si>
    <t>37</t>
  </si>
  <si>
    <t>900000002</t>
  </si>
  <si>
    <t>Kabelový prostup z PVC roury světl. do 12,5cm</t>
  </si>
  <si>
    <t>-282464953</t>
  </si>
  <si>
    <t>38</t>
  </si>
  <si>
    <t>916331112</t>
  </si>
  <si>
    <t>Osazení zahradního obrubníku betonového do lože z betonu s boční opěrou</t>
  </si>
  <si>
    <t>-993456639</t>
  </si>
  <si>
    <t>Osazení zahradního obrubníku betonového s ložem tl. od 50 do 100 mm z betonu prostého tř. C 12/15 s boční opěrou z betonu prostého tř. C 12/15</t>
  </si>
  <si>
    <t>39</t>
  </si>
  <si>
    <t>961044111R00</t>
  </si>
  <si>
    <t>Bourání základů z betonu prostého</t>
  </si>
  <si>
    <t>-2033994358</t>
  </si>
  <si>
    <t>Bourání základů z betonu prostého</t>
  </si>
  <si>
    <t>9*0,8*0,8*1,2-9*0,3*0,3*3,14/4</t>
  </si>
  <si>
    <t>VRN1</t>
  </si>
  <si>
    <t>Průzkumné, geodetické a projektové práce</t>
  </si>
  <si>
    <t>41</t>
  </si>
  <si>
    <t>012103000</t>
  </si>
  <si>
    <t>Geodetické práce před výstavbou - vytýčení tras podzemních vedení</t>
  </si>
  <si>
    <t>1024</t>
  </si>
  <si>
    <t>578924084</t>
  </si>
  <si>
    <t>Průzkumné, geodetické a projektové práce geodetické práce před výstavbou</t>
  </si>
  <si>
    <t>42</t>
  </si>
  <si>
    <t>012103002</t>
  </si>
  <si>
    <t>Přípravné geodetické práce před výstavbou - vytýčení trasy  do100m</t>
  </si>
  <si>
    <t>143904422</t>
  </si>
  <si>
    <t>43</t>
  </si>
  <si>
    <t>012103003</t>
  </si>
  <si>
    <t>Přípravné geodetické práce před výstavbou - vytýčení trasy  nad 100m</t>
  </si>
  <si>
    <t>-1058447074</t>
  </si>
  <si>
    <t>44</t>
  </si>
  <si>
    <t>012203000</t>
  </si>
  <si>
    <t>Geodetické práce při provádění stavby - zaměření kabelu a zař. do 100m</t>
  </si>
  <si>
    <t>1324536511</t>
  </si>
  <si>
    <t>Průzkumné, geodetické a projektové práce geodetické práce při provádění stavby</t>
  </si>
  <si>
    <t>45</t>
  </si>
  <si>
    <t>01220302</t>
  </si>
  <si>
    <t>Geodetické práce při provádění stavby - zaměření kabelu a zař. nad 100m</t>
  </si>
  <si>
    <t>-510064663</t>
  </si>
  <si>
    <t>Pozn.:</t>
  </si>
  <si>
    <t>V rozpočtu zemních prací je počítáno s tím, že stavba bude probíhat v souběhu s plánovanou rekonstrukcí stávajících chodníků a výstavbou chodníků nových.</t>
  </si>
  <si>
    <t>Výkopy v trasách chodníků a komunikace mají odpočítánu část zemních prací, které budou provedeny  v rámci výstavby a rekonstrukce chodníků, případně komunikace </t>
  </si>
  <si>
    <t>Veškerý výkopový materiál v trasách chodníků a komunikace bude nahrazen hutnitelným zásypovým materiálem a bude provedeno jeho hutnění.</t>
  </si>
  <si>
    <t>Ceny ZP jsou v cenách roku 2021 a nebyly aktualizovány.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</si>
</sst>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D/M/YYYY"/>
    <numFmt numFmtId="166" formatCode="#,##0.00"/>
    <numFmt numFmtId="167" formatCode="#,##0.00%"/>
    <numFmt numFmtId="168" formatCode="@"/>
    <numFmt numFmtId="169" formatCode="#,##0.000"/>
    <numFmt numFmtId="170" formatCode="#,##0.00000"/>
    <numFmt numFmtId="171" formatCode="0.00"/>
  </numFmts>
  <fonts count="50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name val="Trebuchet MS"/>
      <family val="2"/>
      <charset val="238"/>
    </font>
    <font>
      <b val="true"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b val="true"/>
      <sz val="12"/>
      <name val="Trebuchet MS"/>
      <family val="2"/>
      <charset val="238"/>
    </font>
    <font>
      <b val="true"/>
      <sz val="10"/>
      <name val="Trebuchet MS"/>
      <family val="2"/>
      <charset val="238"/>
    </font>
    <font>
      <sz val="8"/>
      <color rgb="FF969696"/>
      <name val="Trebuchet MS"/>
      <family val="2"/>
      <charset val="238"/>
    </font>
    <font>
      <b val="true"/>
      <sz val="8"/>
      <color rgb="FF969696"/>
      <name val="Trebuchet MS"/>
      <family val="2"/>
      <charset val="238"/>
    </font>
    <font>
      <b val="true"/>
      <sz val="11"/>
      <name val="Trebuchet MS"/>
      <family val="2"/>
      <charset val="238"/>
    </font>
    <font>
      <b val="true"/>
      <sz val="9"/>
      <name val="Trebuchet MS"/>
      <family val="2"/>
      <charset val="238"/>
    </font>
    <font>
      <b val="true"/>
      <sz val="12"/>
      <color rgb="FF800000"/>
      <name val="Trebuchet MS"/>
      <family val="2"/>
      <charset val="238"/>
    </font>
    <font>
      <b val="true"/>
      <sz val="11"/>
      <color rgb="FF800000"/>
      <name val="Trebuchet MS"/>
      <family val="2"/>
      <charset val="238"/>
    </font>
    <font>
      <u val="single"/>
      <sz val="11"/>
      <color rgb="FF0000FF"/>
      <name val="Calibri"/>
      <family val="2"/>
      <charset val="238"/>
    </font>
    <font>
      <sz val="18"/>
      <color rgb="FF0000FF"/>
      <name val="Wingdings 2"/>
      <family val="1"/>
      <charset val="2"/>
    </font>
    <font>
      <sz val="11"/>
      <name val="Trebuchet MS"/>
      <family val="2"/>
      <charset val="238"/>
    </font>
    <font>
      <b val="true"/>
      <sz val="11"/>
      <color rgb="FF1D2FBE"/>
      <name val="Trebuchet MS"/>
      <family val="2"/>
      <charset val="238"/>
    </font>
    <font>
      <sz val="11"/>
      <color rgb="FF1D2FBE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800000"/>
      <name val="Trebuchet MS"/>
      <family val="2"/>
      <charset val="238"/>
    </font>
    <font>
      <u val="single"/>
      <sz val="10"/>
      <color rgb="FF0000FF"/>
      <name val="Trebuchet MS"/>
      <family val="2"/>
      <charset val="238"/>
    </font>
    <font>
      <sz val="12"/>
      <color rgb="FF1D2FBE"/>
      <name val="Trebuchet MS"/>
      <family val="2"/>
      <charset val="238"/>
    </font>
    <font>
      <sz val="10"/>
      <color rgb="FF1D2FBE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1D2FBE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7"/>
      <name val="Trebuchet MS"/>
      <family val="2"/>
      <charset val="238"/>
    </font>
    <font>
      <sz val="7"/>
      <color rgb="FF969696"/>
      <name val="Trebuc1"/>
      <family val="2"/>
      <charset val="238"/>
    </font>
    <font>
      <sz val="7"/>
      <name val="Trebuc1"/>
      <family val="2"/>
      <charset val="238"/>
    </font>
    <font>
      <i val="true"/>
      <sz val="7"/>
      <color rgb="FF969696"/>
      <name val="Trebuc1"/>
      <family val="2"/>
      <charset val="238"/>
    </font>
    <font>
      <i val="true"/>
      <sz val="7"/>
      <color rgb="FF969696"/>
      <name val="Trebuchet MS"/>
      <family val="2"/>
      <charset val="238"/>
    </font>
    <font>
      <i val="true"/>
      <sz val="8"/>
      <name val="Trebuchet MS"/>
      <family val="2"/>
      <charset val="238"/>
    </font>
    <font>
      <sz val="8"/>
      <color rgb="FF2300DC"/>
      <name val="Trebuchet MS"/>
      <family val="2"/>
      <charset val="238"/>
    </font>
    <font>
      <sz val="10"/>
      <color rgb="FF2300DC"/>
      <name val="Trebuchet MS"/>
      <family val="2"/>
      <charset val="238"/>
    </font>
    <font>
      <sz val="10"/>
      <color rgb="FF2300DC"/>
      <name val="Arial"/>
      <family val="2"/>
      <charset val="238"/>
    </font>
    <font>
      <sz val="8"/>
      <name val="Arial"/>
      <family val="2"/>
      <charset val="238"/>
    </font>
    <font>
      <sz val="8"/>
      <color rgb="FF2A6FF9"/>
      <name val="Trebuchet MS"/>
      <family val="2"/>
      <charset val="238"/>
    </font>
    <font>
      <sz val="8"/>
      <color rgb="FF800000"/>
      <name val="Trebuchet MS"/>
      <family val="2"/>
      <charset val="238"/>
    </font>
    <font>
      <b val="true"/>
      <sz val="8"/>
      <name val="Trebuchet MS"/>
      <family val="2"/>
      <charset val="238"/>
    </font>
    <font>
      <sz val="8"/>
      <color rgb="FF424242"/>
      <name val="Trebuchet MS"/>
      <family val="2"/>
      <charset val="238"/>
    </font>
    <font>
      <sz val="8"/>
      <color rgb="FF00000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FF"/>
      <name val="Trebuchet MS"/>
      <family val="2"/>
      <charset val="238"/>
    </font>
    <font>
      <sz val="7"/>
      <color rgb="FF000000"/>
      <name val="Trebuchet MS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8"/>
      <color rgb="FFFF3333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80"/>
        <bgColor rgb="FFFFFFCC"/>
      </patternFill>
    </fill>
  </fills>
  <borders count="3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thin"/>
      <top style="hair">
        <color rgb="FF969696"/>
      </top>
      <bottom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thin"/>
      <right/>
      <top style="hair"/>
      <bottom/>
      <diagonal/>
    </border>
    <border diagonalUp="false" diagonalDown="false">
      <left/>
      <right style="thin"/>
      <top style="hair"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 style="hair"/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 style="hair"/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 diagonalUp="false" diagonalDown="false">
      <left style="hair">
        <color rgb="FF808080"/>
      </left>
      <right style="hair"/>
      <top style="hair">
        <color rgb="FF808080"/>
      </top>
      <bottom style="hair">
        <color rgb="FF808080"/>
      </bottom>
      <diagonal/>
    </border>
    <border diagonalUp="false" diagonalDown="false">
      <left style="hair"/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4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2" fillId="2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2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1" fillId="3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2" fillId="3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3" fillId="3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2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8" fillId="2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7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4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2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2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40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40" fillId="0" borderId="2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2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7" fillId="0" borderId="2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2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27" fillId="0" borderId="2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0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43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4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3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7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4" fillId="0" borderId="3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9" fontId="4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3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3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2" fillId="0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1" fontId="4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3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3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3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3" fillId="0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3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3" fillId="0" borderId="3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3" fillId="0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43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  <cellStyle name="Excel Built-in Explanatory Text" xfId="21" builtinId="53" customBuiltin="true"/>
  </cellStyles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2300DC"/>
      <rgbColor rgb="FF00CCFF"/>
      <rgbColor rgb="FFCCFFFF"/>
      <rgbColor rgb="FFCCFFCC"/>
      <rgbColor rgb="FFFFFF80"/>
      <rgbColor rgb="FF99CCFF"/>
      <rgbColor rgb="FFFF99CC"/>
      <rgbColor rgb="FFCC99FF"/>
      <rgbColor rgb="FFFFCC99"/>
      <rgbColor rgb="FF2A6FF9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D2FBE"/>
      <rgbColor rgb="FF42424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55"/>
  <sheetViews>
    <sheetView windowProtection="false" showFormulas="false" showGridLines="true" showRowColHeaders="true" showZeros="true" rightToLeft="false" tabSelected="true" showOutlineSymbols="true" defaultGridColor="true" view="normal" topLeftCell="A19" colorId="64" zoomScale="120" zoomScaleNormal="120" zoomScalePageLayoutView="100" workbookViewId="0">
      <selection pane="topLeft" activeCell="K6" activeCellId="0" sqref="K6"/>
    </sheetView>
  </sheetViews>
  <sheetFormatPr defaultRowHeight="12.75"/>
  <cols>
    <col collapsed="false" hidden="false" max="1" min="1" style="0" width="3.99489795918367"/>
    <col collapsed="false" hidden="false" max="2" min="2" style="0" width="2"/>
    <col collapsed="false" hidden="false" max="3" min="3" style="0" width="3.41836734693878"/>
    <col collapsed="false" hidden="false" max="16" min="4" style="0" width="2.28571428571429"/>
    <col collapsed="false" hidden="false" max="22" min="17" style="0" width="1.28571428571429"/>
    <col collapsed="false" hidden="false" max="23" min="23" style="0" width="10.1530612244898"/>
    <col collapsed="false" hidden="false" max="32" min="24" style="0" width="1.01530612244898"/>
    <col collapsed="false" hidden="false" max="33" min="33" style="0" width="14.4540816326531"/>
    <col collapsed="false" hidden="false" max="34" min="34" style="0" width="1.70918367346939"/>
    <col collapsed="false" hidden="false" max="35" min="35" style="0" width="9.95408163265306"/>
    <col collapsed="false" hidden="false" max="36" min="36" style="0" width="1.78061224489796"/>
    <col collapsed="false" hidden="false" max="37" min="37" style="0" width="15.984693877551"/>
    <col collapsed="false" hidden="false" max="38" min="38" style="0" width="2.93367346938775"/>
    <col collapsed="false" hidden="false" max="39" min="39" style="0" width="3.99489795918367"/>
    <col collapsed="false" hidden="false" max="40" min="40" style="0" width="15.2704081632653"/>
    <col collapsed="false" hidden="false" max="41" min="41" style="0" width="4.22959183673469"/>
    <col collapsed="false" hidden="false" max="42" min="42" style="0" width="3.63775510204082"/>
    <col collapsed="false" hidden="false" max="43" min="43" style="0" width="5.63265306122449"/>
    <col collapsed="false" hidden="false" max="44" min="44" style="0" width="1.39285714285714"/>
    <col collapsed="false" hidden="false" max="1025" min="45" style="0" width="11.5561224489796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</row>
    <row r="2" customFormat="false" ht="12.75" hidden="false" customHeight="true" outlineLevel="0" collapsed="false">
      <c r="A2" s="1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5"/>
      <c r="AR2" s="1"/>
    </row>
    <row r="3" customFormat="false" ht="12.75" hidden="false" customHeight="true" outlineLevel="0" collapsed="false">
      <c r="A3" s="1"/>
      <c r="B3" s="6"/>
      <c r="C3" s="2"/>
      <c r="D3" s="7" t="s">
        <v>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8"/>
      <c r="AR3" s="1"/>
    </row>
    <row r="4" customFormat="false" ht="12.75" hidden="false" customHeight="true" outlineLevel="0" collapsed="false">
      <c r="A4" s="1"/>
      <c r="B4" s="6"/>
      <c r="C4" s="2"/>
      <c r="D4" s="9" t="s">
        <v>1</v>
      </c>
      <c r="E4" s="2"/>
      <c r="F4" s="2"/>
      <c r="G4" s="2"/>
      <c r="H4" s="2"/>
      <c r="I4" s="2"/>
      <c r="J4" s="2"/>
      <c r="K4" s="10" t="s">
        <v>2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2"/>
      <c r="AQ4" s="8"/>
      <c r="AR4" s="1"/>
    </row>
    <row r="5" customFormat="false" ht="34.8" hidden="false" customHeight="true" outlineLevel="0" collapsed="false">
      <c r="A5" s="1"/>
      <c r="B5" s="6"/>
      <c r="C5" s="2"/>
      <c r="D5" s="11" t="s">
        <v>3</v>
      </c>
      <c r="E5" s="2"/>
      <c r="F5" s="2"/>
      <c r="G5" s="2"/>
      <c r="H5" s="2"/>
      <c r="I5" s="2"/>
      <c r="J5" s="2"/>
      <c r="K5" s="12" t="s">
        <v>4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1"/>
      <c r="AP5" s="2"/>
      <c r="AQ5" s="8"/>
      <c r="AR5" s="1"/>
    </row>
    <row r="6" customFormat="false" ht="12.75" hidden="false" customHeight="true" outlineLevel="0" collapsed="false">
      <c r="A6" s="1"/>
      <c r="B6" s="6"/>
      <c r="C6" s="2"/>
      <c r="D6" s="13" t="s">
        <v>5</v>
      </c>
      <c r="E6" s="2"/>
      <c r="F6" s="2"/>
      <c r="G6" s="2"/>
      <c r="H6" s="2"/>
      <c r="I6" s="2"/>
      <c r="J6" s="2"/>
      <c r="K6" s="10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13" t="s">
        <v>6</v>
      </c>
      <c r="AL6" s="2"/>
      <c r="AM6" s="2"/>
      <c r="AN6" s="10"/>
      <c r="AO6" s="2"/>
      <c r="AP6" s="2"/>
      <c r="AQ6" s="8"/>
      <c r="AR6" s="1"/>
    </row>
    <row r="7" customFormat="false" ht="12.75" hidden="false" customHeight="true" outlineLevel="0" collapsed="false">
      <c r="A7" s="1"/>
      <c r="B7" s="6"/>
      <c r="C7" s="2"/>
      <c r="D7" s="13" t="s">
        <v>7</v>
      </c>
      <c r="E7" s="2"/>
      <c r="F7" s="2"/>
      <c r="G7" s="2"/>
      <c r="H7" s="2"/>
      <c r="I7" s="2"/>
      <c r="J7" s="2"/>
      <c r="K7" s="10" t="s">
        <v>8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13" t="s">
        <v>9</v>
      </c>
      <c r="AL7" s="2"/>
      <c r="AM7" s="2"/>
      <c r="AN7" s="14" t="s">
        <v>10</v>
      </c>
      <c r="AO7" s="2"/>
      <c r="AP7" s="2"/>
      <c r="AQ7" s="8"/>
      <c r="AR7" s="1"/>
    </row>
    <row r="8" customFormat="false" ht="10.35" hidden="false" customHeight="true" outlineLevel="0" collapsed="false">
      <c r="A8" s="1"/>
      <c r="B8" s="6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8"/>
      <c r="AR8" s="1"/>
    </row>
    <row r="9" customFormat="false" ht="12.75" hidden="false" customHeight="true" outlineLevel="0" collapsed="false">
      <c r="A9" s="1"/>
      <c r="B9" s="6"/>
      <c r="C9" s="2"/>
      <c r="D9" s="13" t="s">
        <v>11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13" t="s">
        <v>12</v>
      </c>
      <c r="AL9" s="2"/>
      <c r="AM9" s="2"/>
      <c r="AN9" s="10"/>
      <c r="AO9" s="2"/>
      <c r="AP9" s="2"/>
      <c r="AQ9" s="8"/>
      <c r="AR9" s="1"/>
    </row>
    <row r="10" customFormat="false" ht="12.75" hidden="false" customHeight="true" outlineLevel="0" collapsed="false">
      <c r="A10" s="1"/>
      <c r="B10" s="6"/>
      <c r="C10" s="2"/>
      <c r="D10" s="2"/>
      <c r="E10" s="10" t="s">
        <v>13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13" t="s">
        <v>14</v>
      </c>
      <c r="AL10" s="2"/>
      <c r="AM10" s="2"/>
      <c r="AN10" s="10"/>
      <c r="AO10" s="2"/>
      <c r="AP10" s="2"/>
      <c r="AQ10" s="8"/>
      <c r="AR10" s="1"/>
    </row>
    <row r="11" customFormat="false" ht="9.75" hidden="false" customHeight="true" outlineLevel="0" collapsed="false">
      <c r="A11" s="1"/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8"/>
      <c r="AR11" s="1"/>
    </row>
    <row r="12" customFormat="false" ht="12.75" hidden="false" customHeight="true" outlineLevel="0" collapsed="false">
      <c r="A12" s="1"/>
      <c r="B12" s="6"/>
      <c r="C12" s="2"/>
      <c r="D12" s="13" t="s">
        <v>15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13" t="s">
        <v>12</v>
      </c>
      <c r="AL12" s="2"/>
      <c r="AM12" s="2"/>
      <c r="AN12" s="10"/>
      <c r="AO12" s="2"/>
      <c r="AP12" s="2"/>
      <c r="AQ12" s="8"/>
      <c r="AR12" s="1"/>
    </row>
    <row r="13" customFormat="false" ht="12.75" hidden="false" customHeight="true" outlineLevel="0" collapsed="false">
      <c r="A13" s="1"/>
      <c r="B13" s="6"/>
      <c r="C13" s="2"/>
      <c r="D13" s="2"/>
      <c r="E13" s="10" t="s">
        <v>16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13" t="s">
        <v>14</v>
      </c>
      <c r="AL13" s="2"/>
      <c r="AM13" s="2"/>
      <c r="AN13" s="10"/>
      <c r="AO13" s="2"/>
      <c r="AP13" s="2"/>
      <c r="AQ13" s="8"/>
      <c r="AR13" s="1"/>
    </row>
    <row r="14" customFormat="false" ht="9" hidden="false" customHeight="true" outlineLevel="0" collapsed="false">
      <c r="A14" s="1"/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8"/>
      <c r="AR14" s="1"/>
    </row>
    <row r="15" customFormat="false" ht="12.75" hidden="false" customHeight="true" outlineLevel="0" collapsed="false">
      <c r="A15" s="1"/>
      <c r="B15" s="6"/>
      <c r="C15" s="2"/>
      <c r="D15" s="13" t="s">
        <v>17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13" t="s">
        <v>12</v>
      </c>
      <c r="AL15" s="2"/>
      <c r="AM15" s="2"/>
      <c r="AN15" s="10"/>
      <c r="AO15" s="2"/>
      <c r="AP15" s="2"/>
      <c r="AQ15" s="8"/>
      <c r="AR15" s="1"/>
    </row>
    <row r="16" customFormat="false" ht="12.75" hidden="false" customHeight="true" outlineLevel="0" collapsed="false">
      <c r="A16" s="1"/>
      <c r="B16" s="6"/>
      <c r="C16" s="2"/>
      <c r="D16" s="2"/>
      <c r="E16" s="10" t="s">
        <v>18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13" t="s">
        <v>14</v>
      </c>
      <c r="AL16" s="2"/>
      <c r="AM16" s="2"/>
      <c r="AN16" s="10"/>
      <c r="AO16" s="2"/>
      <c r="AP16" s="2"/>
      <c r="AQ16" s="8"/>
      <c r="AR16" s="1"/>
    </row>
    <row r="17" customFormat="false" ht="9.75" hidden="false" customHeight="true" outlineLevel="0" collapsed="false">
      <c r="A17" s="1"/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8"/>
      <c r="AR17" s="1"/>
    </row>
    <row r="18" customFormat="false" ht="12.75" hidden="false" customHeight="true" outlineLevel="0" collapsed="false">
      <c r="A18" s="1"/>
      <c r="B18" s="6"/>
      <c r="C18" s="2"/>
      <c r="D18" s="13" t="s">
        <v>19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8"/>
      <c r="AR18" s="1"/>
    </row>
    <row r="19" customFormat="false" ht="12.75" hidden="false" customHeight="true" outlineLevel="0" collapsed="false">
      <c r="A19" s="1"/>
      <c r="B19" s="6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8"/>
      <c r="AR19" s="1"/>
    </row>
    <row r="20" customFormat="false" ht="7.5" hidden="false" customHeight="true" outlineLevel="0" collapsed="false">
      <c r="A20" s="1"/>
      <c r="B20" s="6"/>
      <c r="C20" s="2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2"/>
      <c r="AQ20" s="8"/>
      <c r="AR20" s="1"/>
    </row>
    <row r="21" customFormat="false" ht="12.75" hidden="false" customHeight="true" outlineLevel="0" collapsed="false">
      <c r="A21" s="16"/>
      <c r="B21" s="17"/>
      <c r="C21" s="18"/>
      <c r="D21" s="19" t="s">
        <v>20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1" t="n">
        <f aca="false">ROUND(AG49,2)</f>
        <v>0</v>
      </c>
      <c r="AL21" s="21"/>
      <c r="AM21" s="21"/>
      <c r="AN21" s="21"/>
      <c r="AO21" s="21"/>
      <c r="AP21" s="18"/>
      <c r="AQ21" s="22"/>
      <c r="AR21" s="16"/>
    </row>
    <row r="22" customFormat="false" ht="12.75" hidden="false" customHeight="true" outlineLevel="0" collapsed="false">
      <c r="A22" s="16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22"/>
      <c r="AR22" s="16"/>
    </row>
    <row r="23" customFormat="false" ht="12.75" hidden="false" customHeight="true" outlineLevel="0" collapsed="false">
      <c r="A23" s="16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23"/>
      <c r="M23" s="23"/>
      <c r="N23" s="23"/>
      <c r="O23" s="23" t="s">
        <v>21</v>
      </c>
      <c r="P23" s="18"/>
      <c r="Q23" s="18"/>
      <c r="R23" s="18"/>
      <c r="S23" s="18"/>
      <c r="T23" s="18"/>
      <c r="U23" s="18"/>
      <c r="V23" s="18"/>
      <c r="W23" s="23"/>
      <c r="X23" s="23"/>
      <c r="Y23" s="23"/>
      <c r="Z23" s="23"/>
      <c r="AA23" s="23"/>
      <c r="AB23" s="23"/>
      <c r="AC23" s="23"/>
      <c r="AD23" s="23"/>
      <c r="AE23" s="23" t="s">
        <v>22</v>
      </c>
      <c r="AF23" s="18"/>
      <c r="AG23" s="18"/>
      <c r="AH23" s="18"/>
      <c r="AI23" s="18"/>
      <c r="AJ23" s="18"/>
      <c r="AK23" s="23"/>
      <c r="AL23" s="23"/>
      <c r="AM23" s="23"/>
      <c r="AN23" s="23"/>
      <c r="AO23" s="23" t="s">
        <v>23</v>
      </c>
      <c r="AP23" s="18"/>
      <c r="AQ23" s="22"/>
      <c r="AR23" s="16"/>
    </row>
    <row r="24" customFormat="false" ht="12.75" hidden="false" customHeight="true" outlineLevel="0" collapsed="false">
      <c r="A24" s="24"/>
      <c r="B24" s="25"/>
      <c r="C24" s="26"/>
      <c r="D24" s="27" t="s">
        <v>24</v>
      </c>
      <c r="E24" s="26"/>
      <c r="F24" s="27" t="s">
        <v>25</v>
      </c>
      <c r="G24" s="26"/>
      <c r="H24" s="26"/>
      <c r="I24" s="26"/>
      <c r="J24" s="26"/>
      <c r="K24" s="26"/>
      <c r="L24" s="28" t="n">
        <v>0.21</v>
      </c>
      <c r="M24" s="28"/>
      <c r="N24" s="28"/>
      <c r="O24" s="28"/>
      <c r="P24" s="26"/>
      <c r="Q24" s="26"/>
      <c r="R24" s="26"/>
      <c r="S24" s="26"/>
      <c r="T24" s="26"/>
      <c r="U24" s="26"/>
      <c r="V24" s="26"/>
      <c r="W24" s="29" t="n">
        <f aca="false">AK21</f>
        <v>0</v>
      </c>
      <c r="X24" s="29"/>
      <c r="Y24" s="29"/>
      <c r="Z24" s="29"/>
      <c r="AA24" s="29"/>
      <c r="AB24" s="29"/>
      <c r="AC24" s="29"/>
      <c r="AD24" s="29"/>
      <c r="AE24" s="29"/>
      <c r="AF24" s="26"/>
      <c r="AG24" s="26"/>
      <c r="AH24" s="26"/>
      <c r="AI24" s="26"/>
      <c r="AJ24" s="26"/>
      <c r="AK24" s="29" t="n">
        <f aca="false">(W24*0.21)</f>
        <v>0</v>
      </c>
      <c r="AL24" s="29"/>
      <c r="AM24" s="29"/>
      <c r="AN24" s="29"/>
      <c r="AO24" s="29"/>
      <c r="AP24" s="26"/>
      <c r="AQ24" s="30"/>
      <c r="AR24" s="24"/>
    </row>
    <row r="25" customFormat="false" ht="12.75" hidden="false" customHeight="true" outlineLevel="0" collapsed="false">
      <c r="A25" s="24"/>
      <c r="B25" s="25"/>
      <c r="C25" s="26"/>
      <c r="D25" s="26"/>
      <c r="E25" s="26"/>
      <c r="F25" s="27" t="s">
        <v>26</v>
      </c>
      <c r="G25" s="26"/>
      <c r="H25" s="26"/>
      <c r="I25" s="26"/>
      <c r="J25" s="26"/>
      <c r="K25" s="26"/>
      <c r="L25" s="28" t="n">
        <v>0.15</v>
      </c>
      <c r="M25" s="28"/>
      <c r="N25" s="28"/>
      <c r="O25" s="28"/>
      <c r="P25" s="26"/>
      <c r="Q25" s="26"/>
      <c r="R25" s="26"/>
      <c r="S25" s="26"/>
      <c r="T25" s="26"/>
      <c r="U25" s="26"/>
      <c r="V25" s="26"/>
      <c r="W25" s="29" t="n">
        <f aca="false">ROUND(BA49,2)</f>
        <v>0</v>
      </c>
      <c r="X25" s="29"/>
      <c r="Y25" s="29"/>
      <c r="Z25" s="29"/>
      <c r="AA25" s="29"/>
      <c r="AB25" s="29"/>
      <c r="AC25" s="29"/>
      <c r="AD25" s="29"/>
      <c r="AE25" s="29"/>
      <c r="AF25" s="26"/>
      <c r="AG25" s="26"/>
      <c r="AH25" s="26"/>
      <c r="AI25" s="26"/>
      <c r="AJ25" s="26"/>
      <c r="AK25" s="29" t="n">
        <f aca="false">ROUND(AW49,2)</f>
        <v>0</v>
      </c>
      <c r="AL25" s="29"/>
      <c r="AM25" s="29"/>
      <c r="AN25" s="29"/>
      <c r="AO25" s="29"/>
      <c r="AP25" s="26"/>
      <c r="AQ25" s="30"/>
      <c r="AR25" s="24"/>
    </row>
    <row r="26" customFormat="false" ht="12.75" hidden="false" customHeight="true" outlineLevel="0" collapsed="false">
      <c r="A26" s="24"/>
      <c r="B26" s="25"/>
      <c r="C26" s="26"/>
      <c r="D26" s="26"/>
      <c r="E26" s="26"/>
      <c r="F26" s="27" t="s">
        <v>27</v>
      </c>
      <c r="G26" s="26"/>
      <c r="H26" s="26"/>
      <c r="I26" s="26"/>
      <c r="J26" s="26"/>
      <c r="K26" s="26"/>
      <c r="L26" s="28" t="n">
        <v>0.21</v>
      </c>
      <c r="M26" s="28"/>
      <c r="N26" s="28"/>
      <c r="O26" s="28"/>
      <c r="P26" s="26"/>
      <c r="Q26" s="26"/>
      <c r="R26" s="26"/>
      <c r="S26" s="26"/>
      <c r="T26" s="26"/>
      <c r="U26" s="26"/>
      <c r="V26" s="26"/>
      <c r="W26" s="29" t="n">
        <f aca="false">ROUND(BB49,2)</f>
        <v>0</v>
      </c>
      <c r="X26" s="29"/>
      <c r="Y26" s="29"/>
      <c r="Z26" s="29"/>
      <c r="AA26" s="29"/>
      <c r="AB26" s="29"/>
      <c r="AC26" s="29"/>
      <c r="AD26" s="29"/>
      <c r="AE26" s="29"/>
      <c r="AF26" s="26"/>
      <c r="AG26" s="26"/>
      <c r="AH26" s="26"/>
      <c r="AI26" s="26"/>
      <c r="AJ26" s="26"/>
      <c r="AK26" s="29" t="n">
        <v>0</v>
      </c>
      <c r="AL26" s="29"/>
      <c r="AM26" s="29"/>
      <c r="AN26" s="29"/>
      <c r="AO26" s="29"/>
      <c r="AP26" s="26"/>
      <c r="AQ26" s="30"/>
      <c r="AR26" s="24"/>
    </row>
    <row r="27" customFormat="false" ht="12.75" hidden="false" customHeight="true" outlineLevel="0" collapsed="false">
      <c r="A27" s="24"/>
      <c r="B27" s="25"/>
      <c r="C27" s="26"/>
      <c r="D27" s="26"/>
      <c r="E27" s="26"/>
      <c r="F27" s="27" t="s">
        <v>28</v>
      </c>
      <c r="G27" s="26"/>
      <c r="H27" s="26"/>
      <c r="I27" s="26"/>
      <c r="J27" s="26"/>
      <c r="K27" s="26"/>
      <c r="L27" s="28" t="n">
        <v>0.15</v>
      </c>
      <c r="M27" s="28"/>
      <c r="N27" s="28"/>
      <c r="O27" s="28"/>
      <c r="P27" s="26"/>
      <c r="Q27" s="26"/>
      <c r="R27" s="26"/>
      <c r="S27" s="26"/>
      <c r="T27" s="26"/>
      <c r="U27" s="26"/>
      <c r="V27" s="26"/>
      <c r="W27" s="29" t="n">
        <f aca="false">ROUND(BC49,2)</f>
        <v>0</v>
      </c>
      <c r="X27" s="29"/>
      <c r="Y27" s="29"/>
      <c r="Z27" s="29"/>
      <c r="AA27" s="29"/>
      <c r="AB27" s="29"/>
      <c r="AC27" s="29"/>
      <c r="AD27" s="29"/>
      <c r="AE27" s="29"/>
      <c r="AF27" s="26"/>
      <c r="AG27" s="26"/>
      <c r="AH27" s="26"/>
      <c r="AI27" s="26"/>
      <c r="AJ27" s="26"/>
      <c r="AK27" s="29" t="n">
        <v>0</v>
      </c>
      <c r="AL27" s="29"/>
      <c r="AM27" s="29"/>
      <c r="AN27" s="29"/>
      <c r="AO27" s="29"/>
      <c r="AP27" s="26"/>
      <c r="AQ27" s="30"/>
      <c r="AR27" s="24"/>
    </row>
    <row r="28" customFormat="false" ht="12.75" hidden="false" customHeight="true" outlineLevel="0" collapsed="false">
      <c r="A28" s="24"/>
      <c r="B28" s="25"/>
      <c r="C28" s="26"/>
      <c r="D28" s="26"/>
      <c r="E28" s="26"/>
      <c r="F28" s="27" t="s">
        <v>29</v>
      </c>
      <c r="G28" s="26"/>
      <c r="H28" s="26"/>
      <c r="I28" s="26"/>
      <c r="J28" s="26"/>
      <c r="K28" s="26"/>
      <c r="L28" s="28" t="n">
        <v>0</v>
      </c>
      <c r="M28" s="28"/>
      <c r="N28" s="28"/>
      <c r="O28" s="28"/>
      <c r="P28" s="26"/>
      <c r="Q28" s="26"/>
      <c r="R28" s="26"/>
      <c r="S28" s="26"/>
      <c r="T28" s="26"/>
      <c r="U28" s="26"/>
      <c r="V28" s="26"/>
      <c r="W28" s="29" t="n">
        <v>0</v>
      </c>
      <c r="X28" s="29"/>
      <c r="Y28" s="29"/>
      <c r="Z28" s="29"/>
      <c r="AA28" s="29"/>
      <c r="AB28" s="29"/>
      <c r="AC28" s="29"/>
      <c r="AD28" s="29"/>
      <c r="AE28" s="29"/>
      <c r="AF28" s="26"/>
      <c r="AG28" s="26"/>
      <c r="AH28" s="26"/>
      <c r="AI28" s="26"/>
      <c r="AJ28" s="26"/>
      <c r="AK28" s="29" t="n">
        <v>0</v>
      </c>
      <c r="AL28" s="29"/>
      <c r="AM28" s="29"/>
      <c r="AN28" s="29"/>
      <c r="AO28" s="29"/>
      <c r="AP28" s="26"/>
      <c r="AQ28" s="30"/>
      <c r="AR28" s="24"/>
    </row>
    <row r="29" customFormat="false" ht="12.75" hidden="false" customHeight="true" outlineLevel="0" collapsed="false">
      <c r="A29" s="16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22"/>
      <c r="AR29" s="16"/>
    </row>
    <row r="30" customFormat="false" ht="12.75" hidden="false" customHeight="true" outlineLevel="0" collapsed="false">
      <c r="A30" s="16"/>
      <c r="B30" s="17"/>
      <c r="C30" s="31"/>
      <c r="D30" s="32" t="s">
        <v>30</v>
      </c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4" t="s">
        <v>31</v>
      </c>
      <c r="U30" s="33"/>
      <c r="V30" s="33"/>
      <c r="W30" s="33"/>
      <c r="X30" s="35" t="s">
        <v>32</v>
      </c>
      <c r="Y30" s="35"/>
      <c r="Z30" s="35"/>
      <c r="AA30" s="35"/>
      <c r="AB30" s="35"/>
      <c r="AC30" s="33"/>
      <c r="AD30" s="33"/>
      <c r="AE30" s="33"/>
      <c r="AF30" s="33"/>
      <c r="AG30" s="33"/>
      <c r="AH30" s="33"/>
      <c r="AI30" s="33"/>
      <c r="AJ30" s="33"/>
      <c r="AK30" s="36" t="n">
        <f aca="false">SUM(AK21:AK28)</f>
        <v>0</v>
      </c>
      <c r="AL30" s="37"/>
      <c r="AM30" s="37"/>
      <c r="AN30" s="37"/>
      <c r="AO30" s="37"/>
      <c r="AP30" s="31"/>
      <c r="AQ30" s="38"/>
      <c r="AR30" s="16"/>
    </row>
    <row r="31" customFormat="false" ht="7.5" hidden="false" customHeight="true" outlineLevel="0" collapsed="false">
      <c r="A31" s="16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22"/>
      <c r="AR31" s="16"/>
    </row>
    <row r="32" customFormat="false" ht="9" hidden="false" customHeight="true" outlineLevel="0" collapsed="false">
      <c r="A32" s="16"/>
      <c r="B32" s="39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1"/>
      <c r="AR32" s="16"/>
    </row>
    <row r="33" customFormat="false" ht="7.15" hidden="false" customHeight="true" outlineLevel="0" collapsed="false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customFormat="false" ht="50.65" hidden="false" customHeight="true" outlineLevel="0" collapsed="false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customFormat="false" ht="57.8" hidden="false" customHeight="true" outlineLevel="0" collapsed="false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customFormat="false" ht="12.75" hidden="false" customHeight="true" outlineLevel="0" collapsed="false">
      <c r="A36" s="16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17"/>
    </row>
    <row r="37" customFormat="false" ht="12.75" hidden="false" customHeight="true" outlineLevel="0" collapsed="false">
      <c r="A37" s="16"/>
      <c r="B37" s="17"/>
      <c r="C37" s="44" t="s">
        <v>33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7"/>
    </row>
    <row r="38" customFormat="false" ht="12.75" hidden="false" customHeight="true" outlineLevel="0" collapsed="false">
      <c r="A38" s="16"/>
      <c r="B38" s="17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7"/>
    </row>
    <row r="39" customFormat="false" ht="12.75" hidden="false" customHeight="true" outlineLevel="0" collapsed="false">
      <c r="A39" s="45"/>
      <c r="B39" s="46"/>
      <c r="C39" s="47" t="s">
        <v>1</v>
      </c>
      <c r="D39" s="45"/>
      <c r="E39" s="45"/>
      <c r="F39" s="45"/>
      <c r="G39" s="45"/>
      <c r="H39" s="45"/>
      <c r="I39" s="45"/>
      <c r="J39" s="45"/>
      <c r="K39" s="45"/>
      <c r="L39" s="45" t="str">
        <f aca="false">K4</f>
        <v>701</v>
      </c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6"/>
    </row>
    <row r="40" customFormat="false" ht="31.7" hidden="false" customHeight="true" outlineLevel="0" collapsed="false">
      <c r="A40" s="48"/>
      <c r="B40" s="49"/>
      <c r="C40" s="50" t="s">
        <v>3</v>
      </c>
      <c r="D40" s="48"/>
      <c r="E40" s="48"/>
      <c r="F40" s="48"/>
      <c r="G40" s="48"/>
      <c r="H40" s="48"/>
      <c r="I40" s="48"/>
      <c r="J40" s="48"/>
      <c r="K40" s="48"/>
      <c r="L40" s="12" t="str">
        <f aca="false">K5</f>
        <v>Rekonstrukce chodníků a VO ulice Kubelkova Česká Třebová – 1. etapa                                                 SO-401 Veřejné osvětlení</v>
      </c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51"/>
      <c r="AP40" s="48"/>
      <c r="AQ40" s="48"/>
      <c r="AR40" s="49"/>
    </row>
    <row r="41" customFormat="false" ht="12.75" hidden="false" customHeight="true" outlineLevel="0" collapsed="false">
      <c r="A41" s="16"/>
      <c r="B41" s="17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7"/>
    </row>
    <row r="42" customFormat="false" ht="12.75" hidden="false" customHeight="true" outlineLevel="0" collapsed="false">
      <c r="A42" s="16"/>
      <c r="B42" s="17"/>
      <c r="C42" s="47" t="s">
        <v>7</v>
      </c>
      <c r="D42" s="16"/>
      <c r="E42" s="16"/>
      <c r="F42" s="16"/>
      <c r="G42" s="16"/>
      <c r="H42" s="16"/>
      <c r="I42" s="16"/>
      <c r="J42" s="16"/>
      <c r="K42" s="16"/>
      <c r="L42" s="52" t="str">
        <f aca="false">IF(K7="","",K7)</f>
        <v>Česká Třebová</v>
      </c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47" t="s">
        <v>9</v>
      </c>
      <c r="AJ42" s="16"/>
      <c r="AK42" s="16"/>
      <c r="AL42" s="16"/>
      <c r="AM42" s="14" t="str">
        <f aca="false">IF(AN7="","",AN7)</f>
        <v>4.1. 2023</v>
      </c>
      <c r="AN42" s="14"/>
      <c r="AO42" s="16"/>
      <c r="AP42" s="16"/>
      <c r="AQ42" s="16"/>
      <c r="AR42" s="17"/>
    </row>
    <row r="43" customFormat="false" ht="12.75" hidden="false" customHeight="true" outlineLevel="0" collapsed="false">
      <c r="A43" s="16"/>
      <c r="B43" s="1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7"/>
    </row>
    <row r="44" customFormat="false" ht="12.75" hidden="false" customHeight="true" outlineLevel="0" collapsed="false">
      <c r="A44" s="16"/>
      <c r="B44" s="17"/>
      <c r="C44" s="47" t="s">
        <v>11</v>
      </c>
      <c r="D44" s="16"/>
      <c r="E44" s="16"/>
      <c r="F44" s="16"/>
      <c r="G44" s="16"/>
      <c r="H44" s="16"/>
      <c r="I44" s="16"/>
      <c r="J44" s="16"/>
      <c r="K44" s="16"/>
      <c r="L44" s="45" t="str">
        <f aca="false">IF(E10="","",E10)</f>
        <v>Město Česká Třebová</v>
      </c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47" t="s">
        <v>17</v>
      </c>
      <c r="AJ44" s="16"/>
      <c r="AK44" s="16"/>
      <c r="AL44" s="16"/>
      <c r="AM44" s="53" t="str">
        <f aca="false">IF(E16="","",E16)</f>
        <v>ADECO spol. s r.o. Česká Třebová</v>
      </c>
      <c r="AN44" s="53"/>
      <c r="AO44" s="53"/>
      <c r="AP44" s="53"/>
      <c r="AQ44" s="16"/>
      <c r="AR44" s="17"/>
    </row>
    <row r="45" customFormat="false" ht="12.75" hidden="false" customHeight="true" outlineLevel="0" collapsed="false">
      <c r="A45" s="16"/>
      <c r="B45" s="17"/>
      <c r="C45" s="47" t="s">
        <v>15</v>
      </c>
      <c r="D45" s="16"/>
      <c r="E45" s="16"/>
      <c r="F45" s="16"/>
      <c r="G45" s="16"/>
      <c r="H45" s="16"/>
      <c r="I45" s="16"/>
      <c r="J45" s="16"/>
      <c r="K45" s="16"/>
      <c r="L45" s="45" t="str">
        <f aca="false">IF(E13="","",E13)</f>
        <v> </v>
      </c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7"/>
    </row>
    <row r="46" customFormat="false" ht="12.75" hidden="false" customHeight="true" outlineLevel="0" collapsed="false">
      <c r="A46" s="16"/>
      <c r="B46" s="17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7"/>
    </row>
    <row r="47" customFormat="false" ht="12.75" hidden="false" customHeight="true" outlineLevel="0" collapsed="false">
      <c r="A47" s="16"/>
      <c r="B47" s="17"/>
      <c r="C47" s="54" t="s">
        <v>34</v>
      </c>
      <c r="D47" s="54"/>
      <c r="E47" s="54"/>
      <c r="F47" s="54"/>
      <c r="G47" s="54"/>
      <c r="H47" s="33"/>
      <c r="I47" s="55" t="s">
        <v>35</v>
      </c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6"/>
      <c r="AH47" s="56"/>
      <c r="AI47" s="56"/>
      <c r="AJ47" s="56"/>
      <c r="AK47" s="56"/>
      <c r="AL47" s="56"/>
      <c r="AM47" s="56" t="s">
        <v>36</v>
      </c>
      <c r="AN47" s="55" t="s">
        <v>37</v>
      </c>
      <c r="AO47" s="55"/>
      <c r="AP47" s="55"/>
      <c r="AQ47" s="57" t="s">
        <v>38</v>
      </c>
      <c r="AR47" s="17"/>
    </row>
    <row r="48" customFormat="false" ht="12.75" hidden="false" customHeight="true" outlineLevel="0" collapsed="false">
      <c r="A48" s="16"/>
      <c r="B48" s="17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7"/>
    </row>
    <row r="49" customFormat="false" ht="12.75" hidden="false" customHeight="true" outlineLevel="0" collapsed="false">
      <c r="A49" s="48"/>
      <c r="B49" s="49"/>
      <c r="C49" s="58" t="s">
        <v>39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60" t="n">
        <f aca="false">ROUND(SUM(AG50:AG51),2)</f>
        <v>0</v>
      </c>
      <c r="AH49" s="60"/>
      <c r="AI49" s="60"/>
      <c r="AJ49" s="60"/>
      <c r="AK49" s="60"/>
      <c r="AL49" s="60"/>
      <c r="AM49" s="60"/>
      <c r="AN49" s="61" t="n">
        <f aca="false">SUM(AG49*1.21)</f>
        <v>0</v>
      </c>
      <c r="AO49" s="62"/>
      <c r="AP49" s="62"/>
      <c r="AQ49" s="63"/>
      <c r="AR49" s="49"/>
    </row>
    <row r="50" customFormat="false" ht="12.75" hidden="false" customHeight="true" outlineLevel="0" collapsed="false">
      <c r="A50" s="64"/>
      <c r="B50" s="65"/>
      <c r="C50" s="66"/>
      <c r="D50" s="67"/>
      <c r="E50" s="67"/>
      <c r="F50" s="67"/>
      <c r="G50" s="67"/>
      <c r="H50" s="67"/>
      <c r="I50" s="68"/>
      <c r="J50" s="67" t="s">
        <v>40</v>
      </c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9" t="n">
        <f aca="false">Elektromontáže!J27</f>
        <v>0</v>
      </c>
      <c r="AH50" s="69"/>
      <c r="AI50" s="69"/>
      <c r="AJ50" s="69"/>
      <c r="AK50" s="69"/>
      <c r="AL50" s="69"/>
      <c r="AM50" s="69"/>
      <c r="AN50" s="69" t="n">
        <f aca="false">SUM(AG50*1.21)</f>
        <v>0</v>
      </c>
      <c r="AO50" s="69"/>
      <c r="AP50" s="69"/>
      <c r="AQ50" s="70" t="s">
        <v>41</v>
      </c>
      <c r="AR50" s="65"/>
    </row>
    <row r="51" customFormat="false" ht="12.75" hidden="false" customHeight="true" outlineLevel="0" collapsed="false">
      <c r="A51" s="64"/>
      <c r="B51" s="65"/>
      <c r="C51" s="66"/>
      <c r="D51" s="67"/>
      <c r="E51" s="67"/>
      <c r="F51" s="67"/>
      <c r="G51" s="67"/>
      <c r="H51" s="67"/>
      <c r="I51" s="68"/>
      <c r="J51" s="67" t="s">
        <v>42</v>
      </c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9" t="n">
        <f aca="false">'Zemní práce'!J27</f>
        <v>0</v>
      </c>
      <c r="AH51" s="69"/>
      <c r="AI51" s="69"/>
      <c r="AJ51" s="69"/>
      <c r="AK51" s="69"/>
      <c r="AL51" s="69"/>
      <c r="AM51" s="69"/>
      <c r="AN51" s="69" t="n">
        <f aca="false">SUM(AG51*1.21)</f>
        <v>0</v>
      </c>
      <c r="AO51" s="69"/>
      <c r="AP51" s="69"/>
      <c r="AQ51" s="70" t="s">
        <v>41</v>
      </c>
      <c r="AR51" s="65"/>
    </row>
    <row r="52" customFormat="false" ht="12.75" hidden="false" customHeight="true" outlineLevel="0" collapsed="false">
      <c r="A52" s="16"/>
      <c r="B52" s="17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7"/>
    </row>
    <row r="53" customFormat="false" ht="12.75" hidden="false" customHeight="true" outlineLevel="0" collapsed="false">
      <c r="A53" s="16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17"/>
    </row>
    <row r="55" customFormat="false" ht="9.95" hidden="false" customHeight="true" outlineLevel="0" collapsed="false"/>
    <row r="56" customFormat="false" ht="9.95" hidden="false" customHeight="true" outlineLevel="0" collapsed="false"/>
    <row r="57" customFormat="false" ht="9.95" hidden="false" customHeight="true" outlineLevel="0" collapsed="false"/>
    <row r="58" customFormat="false" ht="9.95" hidden="false" customHeight="true" outlineLevel="0" collapsed="false"/>
    <row r="59" customFormat="false" ht="9.95" hidden="false" customHeight="true" outlineLevel="0" collapsed="false"/>
    <row r="60" customFormat="false" ht="9.95" hidden="false" customHeight="true" outlineLevel="0" collapsed="false"/>
    <row r="61" customFormat="false" ht="9.95" hidden="false" customHeight="true" outlineLevel="0" collapsed="false"/>
    <row r="62" customFormat="false" ht="9.95" hidden="false" customHeight="true" outlineLevel="0" collapsed="false"/>
    <row r="63" customFormat="false" ht="9.95" hidden="false" customHeight="true" outlineLevel="0" collapsed="false"/>
    <row r="64" customFormat="false" ht="9.95" hidden="false" customHeight="true" outlineLevel="0" collapsed="false"/>
  </sheetData>
  <mergeCells count="10">
    <mergeCell ref="K5:AN5"/>
    <mergeCell ref="L24:O24"/>
    <mergeCell ref="L25:O25"/>
    <mergeCell ref="L26:O26"/>
    <mergeCell ref="L27:O27"/>
    <mergeCell ref="L28:O28"/>
    <mergeCell ref="L40:AN40"/>
    <mergeCell ref="C47:G47"/>
    <mergeCell ref="I47:AF47"/>
    <mergeCell ref="AN47:AP47"/>
  </mergeCells>
  <printOptions headings="false" gridLines="false" gridLinesSet="true" horizontalCentered="false" verticalCentered="false"/>
  <pageMargins left="0.118055555555556" right="0" top="0.472222222222222" bottom="0.729861111111111" header="0.511805555555555" footer="0.492361111111111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236"/>
  <sheetViews>
    <sheetView windowProtection="false" showFormulas="false" showGridLines="true" showRowColHeaders="true" showZeros="true" rightToLeft="false" tabSelected="false" showOutlineSymbols="true" defaultGridColor="true" view="normal" topLeftCell="A82" colorId="64" zoomScale="120" zoomScaleNormal="120" zoomScalePageLayoutView="100" workbookViewId="0">
      <selection pane="topLeft" activeCell="J79" activeCellId="0" sqref="J79"/>
    </sheetView>
  </sheetViews>
  <sheetFormatPr defaultRowHeight="12.8"/>
  <cols>
    <col collapsed="false" hidden="false" max="1" min="1" style="0" width="3.99489795918367"/>
    <col collapsed="false" hidden="false" max="2" min="2" style="0" width="2.85204081632653"/>
    <col collapsed="false" hidden="false" max="3" min="3" style="0" width="3.85204081632653"/>
    <col collapsed="false" hidden="false" max="4" min="4" style="0" width="3.70918367346939"/>
    <col collapsed="false" hidden="false" max="5" min="5" style="0" width="12.1326530612245"/>
    <col collapsed="false" hidden="false" max="6" min="6" style="0" width="62.0765306122449"/>
    <col collapsed="false" hidden="false" max="7" min="7" style="0" width="8.13775510204082"/>
    <col collapsed="false" hidden="false" max="8" min="8" style="0" width="10.6989795918367"/>
    <col collapsed="false" hidden="false" max="9" min="9" style="0" width="9.98979591836735"/>
    <col collapsed="false" hidden="false" max="10" min="10" style="0" width="16.5510204081633"/>
    <col collapsed="false" hidden="false" max="1025" min="11" style="0" width="11.5561224489796"/>
  </cols>
  <sheetData>
    <row r="1" customFormat="false" ht="12.75" hidden="false" customHeight="true" outlineLevel="0" collapsed="false">
      <c r="A1" s="71"/>
      <c r="B1" s="72"/>
      <c r="C1" s="72"/>
      <c r="D1" s="73" t="s">
        <v>43</v>
      </c>
      <c r="E1" s="72"/>
      <c r="F1" s="74" t="s">
        <v>44</v>
      </c>
      <c r="G1" s="74" t="s">
        <v>45</v>
      </c>
      <c r="H1" s="74"/>
      <c r="I1" s="72"/>
      <c r="J1" s="74" t="s">
        <v>46</v>
      </c>
      <c r="K1" s="73" t="s">
        <v>47</v>
      </c>
      <c r="L1" s="74" t="s">
        <v>48</v>
      </c>
    </row>
    <row r="2" customFormat="false" ht="7.5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customFormat="false" ht="8.25" hidden="false" customHeight="true" outlineLevel="0" collapsed="false">
      <c r="A3" s="1"/>
      <c r="B3" s="3"/>
      <c r="C3" s="4"/>
      <c r="D3" s="4"/>
      <c r="E3" s="4"/>
      <c r="F3" s="4"/>
      <c r="G3" s="4"/>
      <c r="H3" s="4"/>
      <c r="I3" s="4"/>
      <c r="J3" s="4"/>
      <c r="K3" s="5"/>
    </row>
    <row r="4" customFormat="false" ht="12.75" hidden="false" customHeight="true" outlineLevel="0" collapsed="false">
      <c r="A4" s="1"/>
      <c r="B4" s="6"/>
      <c r="C4" s="2"/>
      <c r="D4" s="7" t="s">
        <v>49</v>
      </c>
      <c r="E4" s="2"/>
      <c r="F4" s="2"/>
      <c r="G4" s="2"/>
      <c r="H4" s="2"/>
      <c r="I4" s="2"/>
      <c r="J4" s="2"/>
      <c r="K4" s="8"/>
    </row>
    <row r="5" customFormat="false" ht="10.35" hidden="false" customHeight="true" outlineLevel="0" collapsed="false">
      <c r="A5" s="1"/>
      <c r="B5" s="6"/>
      <c r="C5" s="2"/>
      <c r="D5" s="2"/>
      <c r="E5" s="2"/>
      <c r="F5" s="2"/>
      <c r="G5" s="2"/>
      <c r="H5" s="2"/>
      <c r="I5" s="2"/>
      <c r="J5" s="2"/>
      <c r="K5" s="8"/>
    </row>
    <row r="6" customFormat="false" ht="17" hidden="false" customHeight="true" outlineLevel="0" collapsed="false">
      <c r="A6" s="1"/>
      <c r="B6" s="6"/>
      <c r="C6" s="2"/>
      <c r="D6" s="13" t="s">
        <v>3</v>
      </c>
      <c r="E6" s="2"/>
      <c r="F6" s="75" t="s">
        <v>50</v>
      </c>
      <c r="G6" s="2"/>
      <c r="H6" s="2"/>
      <c r="I6" s="2"/>
      <c r="J6" s="2"/>
      <c r="K6" s="8"/>
    </row>
    <row r="7" customFormat="false" ht="12.75" hidden="false" customHeight="true" outlineLevel="0" collapsed="false">
      <c r="A7" s="1"/>
      <c r="B7" s="6"/>
      <c r="C7" s="2"/>
      <c r="D7" s="2"/>
      <c r="E7" s="13" t="n">
        <f aca="false">Elektromontáže!K6</f>
        <v>0</v>
      </c>
      <c r="F7" s="13"/>
      <c r="G7" s="13"/>
      <c r="H7" s="13"/>
      <c r="I7" s="2"/>
      <c r="J7" s="2"/>
      <c r="K7" s="8"/>
    </row>
    <row r="8" customFormat="false" ht="12.75" hidden="false" customHeight="true" outlineLevel="0" collapsed="false">
      <c r="A8" s="16"/>
      <c r="B8" s="17"/>
      <c r="C8" s="18"/>
      <c r="D8" s="13" t="s">
        <v>51</v>
      </c>
      <c r="E8" s="18"/>
      <c r="F8" s="18"/>
      <c r="G8" s="18"/>
      <c r="H8" s="18"/>
      <c r="I8" s="18"/>
      <c r="J8" s="18"/>
      <c r="K8" s="22"/>
      <c r="L8" s="16"/>
    </row>
    <row r="9" customFormat="false" ht="12.75" hidden="false" customHeight="true" outlineLevel="0" collapsed="false">
      <c r="A9" s="16"/>
      <c r="B9" s="17"/>
      <c r="C9" s="18"/>
      <c r="D9" s="18"/>
      <c r="E9" s="51"/>
      <c r="F9" s="51" t="s">
        <v>52</v>
      </c>
      <c r="G9" s="51"/>
      <c r="H9" s="51"/>
      <c r="I9" s="18"/>
      <c r="J9" s="18"/>
      <c r="K9" s="22"/>
      <c r="L9" s="16"/>
    </row>
    <row r="10" customFormat="false" ht="12.75" hidden="false" customHeight="true" outlineLevel="0" collapsed="false">
      <c r="A10" s="16"/>
      <c r="B10" s="17"/>
      <c r="C10" s="18"/>
      <c r="D10" s="18"/>
      <c r="E10" s="18"/>
      <c r="F10" s="18"/>
      <c r="G10" s="18"/>
      <c r="H10" s="18"/>
      <c r="I10" s="18"/>
      <c r="J10" s="18"/>
      <c r="K10" s="22"/>
      <c r="L10" s="16"/>
    </row>
    <row r="11" customFormat="false" ht="12.75" hidden="false" customHeight="true" outlineLevel="0" collapsed="false">
      <c r="A11" s="16"/>
      <c r="B11" s="17"/>
      <c r="C11" s="18"/>
      <c r="D11" s="13" t="s">
        <v>5</v>
      </c>
      <c r="E11" s="18"/>
      <c r="F11" s="10"/>
      <c r="G11" s="18"/>
      <c r="H11" s="18"/>
      <c r="I11" s="13" t="s">
        <v>6</v>
      </c>
      <c r="J11" s="10"/>
      <c r="K11" s="22"/>
      <c r="L11" s="16"/>
    </row>
    <row r="12" customFormat="false" ht="12.75" hidden="false" customHeight="true" outlineLevel="0" collapsed="false">
      <c r="A12" s="16"/>
      <c r="B12" s="17"/>
      <c r="C12" s="18"/>
      <c r="D12" s="13" t="s">
        <v>7</v>
      </c>
      <c r="E12" s="18"/>
      <c r="F12" s="10" t="s">
        <v>16</v>
      </c>
      <c r="G12" s="18"/>
      <c r="H12" s="18"/>
      <c r="I12" s="13" t="s">
        <v>9</v>
      </c>
      <c r="J12" s="14" t="s">
        <v>10</v>
      </c>
      <c r="K12" s="22"/>
      <c r="L12" s="16"/>
    </row>
    <row r="13" customFormat="false" ht="12.75" hidden="false" customHeight="true" outlineLevel="0" collapsed="false">
      <c r="A13" s="16"/>
      <c r="B13" s="17"/>
      <c r="C13" s="18"/>
      <c r="D13" s="18"/>
      <c r="E13" s="18"/>
      <c r="F13" s="18"/>
      <c r="G13" s="18"/>
      <c r="H13" s="18"/>
      <c r="I13" s="18"/>
      <c r="J13" s="18"/>
      <c r="K13" s="22"/>
      <c r="L13" s="16"/>
    </row>
    <row r="14" customFormat="false" ht="12.75" hidden="false" customHeight="true" outlineLevel="0" collapsed="false">
      <c r="A14" s="16"/>
      <c r="B14" s="17"/>
      <c r="C14" s="18"/>
      <c r="D14" s="13" t="s">
        <v>11</v>
      </c>
      <c r="E14" s="18"/>
      <c r="F14" s="18"/>
      <c r="G14" s="18"/>
      <c r="H14" s="18"/>
      <c r="I14" s="13" t="s">
        <v>12</v>
      </c>
      <c r="J14" s="10" t="str">
        <f aca="false">IF(Elektromontáže!AN10="","",Elektromontáže!AN10)</f>
        <v/>
      </c>
      <c r="K14" s="22"/>
      <c r="L14" s="16"/>
    </row>
    <row r="15" customFormat="false" ht="12.75" hidden="false" customHeight="true" outlineLevel="0" collapsed="false">
      <c r="A15" s="16"/>
      <c r="B15" s="17"/>
      <c r="C15" s="18"/>
      <c r="D15" s="18"/>
      <c r="E15" s="10" t="s">
        <v>13</v>
      </c>
      <c r="F15" s="18"/>
      <c r="G15" s="18"/>
      <c r="H15" s="18"/>
      <c r="I15" s="13" t="s">
        <v>14</v>
      </c>
      <c r="J15" s="10" t="str">
        <f aca="false">IF(Elektromontáže!AN11="","",Elektromontáže!AN11)</f>
        <v/>
      </c>
      <c r="K15" s="22"/>
      <c r="L15" s="16"/>
    </row>
    <row r="16" customFormat="false" ht="12.75" hidden="false" customHeight="true" outlineLevel="0" collapsed="false">
      <c r="A16" s="16"/>
      <c r="B16" s="17"/>
      <c r="C16" s="18"/>
      <c r="D16" s="18"/>
      <c r="E16" s="18"/>
      <c r="F16" s="18"/>
      <c r="G16" s="18"/>
      <c r="H16" s="18"/>
      <c r="I16" s="18"/>
      <c r="J16" s="18"/>
      <c r="K16" s="22"/>
      <c r="L16" s="16"/>
    </row>
    <row r="17" customFormat="false" ht="12.75" hidden="false" customHeight="true" outlineLevel="0" collapsed="false">
      <c r="A17" s="16"/>
      <c r="B17" s="17"/>
      <c r="C17" s="18"/>
      <c r="D17" s="13" t="s">
        <v>15</v>
      </c>
      <c r="E17" s="18"/>
      <c r="F17" s="18"/>
      <c r="G17" s="18"/>
      <c r="H17" s="18"/>
      <c r="I17" s="13" t="s">
        <v>12</v>
      </c>
      <c r="J17" s="10" t="str">
        <f aca="false">IF(Elektromontáže!AN13="Vyplň údaj","",IF(Elektromontáže!AN13="","",Elektromontáže!AN13))</f>
        <v/>
      </c>
      <c r="K17" s="22"/>
      <c r="L17" s="16"/>
    </row>
    <row r="18" customFormat="false" ht="12.75" hidden="false" customHeight="true" outlineLevel="0" collapsed="false">
      <c r="A18" s="16"/>
      <c r="B18" s="17"/>
      <c r="C18" s="18"/>
      <c r="D18" s="18"/>
      <c r="E18" s="10" t="str">
        <f aca="false">IF(Elektromontáže!E14="Vyplň údaj","",IF(Elektromontáže!E14="","",Elektromontáže!E14))</f>
        <v/>
      </c>
      <c r="F18" s="18"/>
      <c r="G18" s="18"/>
      <c r="H18" s="18"/>
      <c r="I18" s="13" t="s">
        <v>14</v>
      </c>
      <c r="J18" s="10" t="str">
        <f aca="false">IF(Elektromontáže!AN14="Vyplň údaj","",IF(Elektromontáže!AN14="","",Elektromontáže!AN14))</f>
        <v/>
      </c>
      <c r="K18" s="22"/>
      <c r="L18" s="16"/>
    </row>
    <row r="19" customFormat="false" ht="7.15" hidden="false" customHeight="true" outlineLevel="0" collapsed="false">
      <c r="A19" s="16"/>
      <c r="B19" s="17"/>
      <c r="C19" s="18"/>
      <c r="D19" s="18"/>
      <c r="E19" s="18"/>
      <c r="F19" s="18"/>
      <c r="G19" s="18"/>
      <c r="H19" s="18"/>
      <c r="I19" s="18"/>
      <c r="J19" s="18"/>
      <c r="K19" s="22"/>
      <c r="L19" s="16"/>
    </row>
    <row r="20" customFormat="false" ht="12.75" hidden="false" customHeight="true" outlineLevel="0" collapsed="false">
      <c r="A20" s="16"/>
      <c r="B20" s="17"/>
      <c r="C20" s="18"/>
      <c r="D20" s="13" t="s">
        <v>17</v>
      </c>
      <c r="E20" s="18"/>
      <c r="F20" s="18"/>
      <c r="G20" s="18"/>
      <c r="H20" s="18"/>
      <c r="I20" s="13" t="s">
        <v>12</v>
      </c>
      <c r="J20" s="10" t="str">
        <f aca="false">IF(Elektromontáže!AN16="","",Elektromontáže!AN16)</f>
        <v/>
      </c>
      <c r="K20" s="22"/>
      <c r="L20" s="16"/>
    </row>
    <row r="21" customFormat="false" ht="12.75" hidden="false" customHeight="true" outlineLevel="0" collapsed="false">
      <c r="A21" s="16"/>
      <c r="B21" s="17"/>
      <c r="C21" s="18"/>
      <c r="D21" s="18"/>
      <c r="E21" s="10" t="s">
        <v>53</v>
      </c>
      <c r="F21" s="18"/>
      <c r="G21" s="18"/>
      <c r="H21" s="18"/>
      <c r="I21" s="13" t="s">
        <v>14</v>
      </c>
      <c r="J21" s="10" t="str">
        <f aca="false">IF(Elektromontáže!AN17="","",Elektromontáže!AN17)</f>
        <v/>
      </c>
      <c r="K21" s="22"/>
      <c r="L21" s="16"/>
    </row>
    <row r="22" customFormat="false" ht="7.15" hidden="false" customHeight="true" outlineLevel="0" collapsed="false">
      <c r="A22" s="16"/>
      <c r="B22" s="17"/>
      <c r="C22" s="18"/>
      <c r="D22" s="18"/>
      <c r="E22" s="18"/>
      <c r="F22" s="18"/>
      <c r="G22" s="18"/>
      <c r="H22" s="18"/>
      <c r="I22" s="18"/>
      <c r="J22" s="18"/>
      <c r="K22" s="22"/>
      <c r="L22" s="16"/>
    </row>
    <row r="23" customFormat="false" ht="12.6" hidden="false" customHeight="true" outlineLevel="0" collapsed="false">
      <c r="A23" s="16"/>
      <c r="B23" s="17"/>
      <c r="C23" s="18"/>
      <c r="D23" s="13" t="s">
        <v>19</v>
      </c>
      <c r="E23" s="18"/>
      <c r="F23" s="18"/>
      <c r="G23" s="18"/>
      <c r="H23" s="18"/>
      <c r="I23" s="18"/>
      <c r="J23" s="18"/>
      <c r="K23" s="22"/>
      <c r="L23" s="16"/>
    </row>
    <row r="24" customFormat="false" ht="29.2" hidden="false" customHeight="true" outlineLevel="0" collapsed="false">
      <c r="A24" s="76"/>
      <c r="B24" s="77"/>
      <c r="C24" s="78"/>
      <c r="D24" s="78"/>
      <c r="E24" s="79"/>
      <c r="F24" s="10"/>
      <c r="G24" s="10"/>
      <c r="H24" s="10"/>
      <c r="I24" s="78"/>
      <c r="J24" s="78"/>
      <c r="K24" s="80"/>
      <c r="L24" s="76"/>
    </row>
    <row r="25" customFormat="false" ht="7.15" hidden="false" customHeight="true" outlineLevel="0" collapsed="false">
      <c r="A25" s="16"/>
      <c r="B25" s="17"/>
      <c r="C25" s="18"/>
      <c r="D25" s="18"/>
      <c r="E25" s="18"/>
      <c r="F25" s="18"/>
      <c r="G25" s="18"/>
      <c r="H25" s="18"/>
      <c r="I25" s="18"/>
      <c r="J25" s="18"/>
      <c r="K25" s="22"/>
      <c r="L25" s="16"/>
    </row>
    <row r="26" customFormat="false" ht="7.15" hidden="false" customHeight="true" outlineLevel="0" collapsed="false">
      <c r="A26" s="16"/>
      <c r="B26" s="17"/>
      <c r="C26" s="18"/>
      <c r="D26" s="81"/>
      <c r="E26" s="81"/>
      <c r="F26" s="81"/>
      <c r="G26" s="81"/>
      <c r="H26" s="81"/>
      <c r="I26" s="81"/>
      <c r="J26" s="81"/>
      <c r="K26" s="82"/>
      <c r="L26" s="16"/>
    </row>
    <row r="27" customFormat="false" ht="12.75" hidden="false" customHeight="true" outlineLevel="0" collapsed="false">
      <c r="A27" s="16"/>
      <c r="B27" s="17"/>
      <c r="C27" s="18"/>
      <c r="D27" s="83" t="s">
        <v>20</v>
      </c>
      <c r="E27" s="18"/>
      <c r="F27" s="18"/>
      <c r="G27" s="18"/>
      <c r="H27" s="18"/>
      <c r="I27" s="18"/>
      <c r="J27" s="62" t="n">
        <f aca="false">ROUND(J84,2)</f>
        <v>0</v>
      </c>
      <c r="K27" s="22"/>
      <c r="L27" s="16"/>
    </row>
    <row r="28" customFormat="false" ht="12.75" hidden="false" customHeight="true" outlineLevel="0" collapsed="false">
      <c r="A28" s="16"/>
      <c r="B28" s="17"/>
      <c r="C28" s="18"/>
      <c r="D28" s="81"/>
      <c r="E28" s="81"/>
      <c r="F28" s="81"/>
      <c r="G28" s="81"/>
      <c r="H28" s="81"/>
      <c r="I28" s="81"/>
      <c r="J28" s="81"/>
      <c r="K28" s="82"/>
      <c r="L28" s="16"/>
    </row>
    <row r="29" customFormat="false" ht="12.75" hidden="false" customHeight="true" outlineLevel="0" collapsed="false">
      <c r="A29" s="16"/>
      <c r="B29" s="17"/>
      <c r="C29" s="18"/>
      <c r="D29" s="18"/>
      <c r="E29" s="18"/>
      <c r="F29" s="23" t="s">
        <v>22</v>
      </c>
      <c r="G29" s="18"/>
      <c r="H29" s="18"/>
      <c r="I29" s="23" t="s">
        <v>21</v>
      </c>
      <c r="J29" s="23" t="s">
        <v>23</v>
      </c>
      <c r="K29" s="22"/>
      <c r="L29" s="16"/>
    </row>
    <row r="30" customFormat="false" ht="12.75" hidden="false" customHeight="true" outlineLevel="0" collapsed="false">
      <c r="A30" s="16"/>
      <c r="B30" s="17"/>
      <c r="C30" s="18"/>
      <c r="D30" s="27" t="s">
        <v>24</v>
      </c>
      <c r="E30" s="27" t="s">
        <v>25</v>
      </c>
      <c r="F30" s="84" t="n">
        <f aca="false">J27</f>
        <v>0</v>
      </c>
      <c r="G30" s="18"/>
      <c r="H30" s="18"/>
      <c r="I30" s="85" t="n">
        <v>0.21</v>
      </c>
      <c r="J30" s="84" t="n">
        <f aca="false">ROUND(F30,2)*I30</f>
        <v>0</v>
      </c>
      <c r="K30" s="22"/>
      <c r="L30" s="16"/>
    </row>
    <row r="31" customFormat="false" ht="12.75" hidden="false" customHeight="true" outlineLevel="0" collapsed="false">
      <c r="A31" s="16"/>
      <c r="B31" s="17"/>
      <c r="C31" s="18"/>
      <c r="D31" s="18"/>
      <c r="E31" s="27" t="s">
        <v>26</v>
      </c>
      <c r="F31" s="84" t="n">
        <f aca="false">ROUND(SUM(BF84:BF227),2)</f>
        <v>0</v>
      </c>
      <c r="G31" s="18"/>
      <c r="H31" s="18"/>
      <c r="I31" s="85" t="n">
        <v>0.15</v>
      </c>
      <c r="J31" s="84" t="n">
        <f aca="false">ROUND(ROUND((SUM(BF84:BF227)),2)*I31,2)</f>
        <v>0</v>
      </c>
      <c r="K31" s="22"/>
      <c r="L31" s="16"/>
    </row>
    <row r="32" customFormat="false" ht="12.75" hidden="false" customHeight="true" outlineLevel="0" collapsed="false">
      <c r="A32" s="16"/>
      <c r="B32" s="17"/>
      <c r="C32" s="18"/>
      <c r="D32" s="18"/>
      <c r="E32" s="27" t="s">
        <v>27</v>
      </c>
      <c r="F32" s="84" t="n">
        <f aca="false">ROUND(SUM(BG84:BG227),2)</f>
        <v>0</v>
      </c>
      <c r="G32" s="18"/>
      <c r="H32" s="18"/>
      <c r="I32" s="85" t="n">
        <v>0.21</v>
      </c>
      <c r="J32" s="84" t="n">
        <v>0</v>
      </c>
      <c r="K32" s="22"/>
      <c r="L32" s="16"/>
    </row>
    <row r="33" customFormat="false" ht="12.75" hidden="false" customHeight="true" outlineLevel="0" collapsed="false">
      <c r="A33" s="16"/>
      <c r="B33" s="17"/>
      <c r="C33" s="18"/>
      <c r="D33" s="18"/>
      <c r="E33" s="27" t="s">
        <v>28</v>
      </c>
      <c r="F33" s="84" t="n">
        <f aca="false">ROUND(SUM(BH84:BH227),2)</f>
        <v>0</v>
      </c>
      <c r="G33" s="18"/>
      <c r="H33" s="18"/>
      <c r="I33" s="85" t="n">
        <v>0.15</v>
      </c>
      <c r="J33" s="84" t="n">
        <v>0</v>
      </c>
      <c r="K33" s="22"/>
      <c r="L33" s="16"/>
    </row>
    <row r="34" customFormat="false" ht="12.75" hidden="false" customHeight="true" outlineLevel="0" collapsed="false">
      <c r="A34" s="16"/>
      <c r="B34" s="17"/>
      <c r="C34" s="18"/>
      <c r="D34" s="18"/>
      <c r="E34" s="27" t="s">
        <v>29</v>
      </c>
      <c r="F34" s="84" t="n">
        <f aca="false">ROUND(SUM(BI84:BI227),2)</f>
        <v>0</v>
      </c>
      <c r="G34" s="18"/>
      <c r="H34" s="18"/>
      <c r="I34" s="85" t="n">
        <v>0</v>
      </c>
      <c r="J34" s="84" t="n">
        <v>0</v>
      </c>
      <c r="K34" s="22"/>
      <c r="L34" s="16"/>
    </row>
    <row r="35" customFormat="false" ht="12.75" hidden="false" customHeight="true" outlineLevel="0" collapsed="false">
      <c r="A35" s="16"/>
      <c r="B35" s="17"/>
      <c r="C35" s="18"/>
      <c r="D35" s="18"/>
      <c r="E35" s="18"/>
      <c r="F35" s="18"/>
      <c r="G35" s="18"/>
      <c r="H35" s="18"/>
      <c r="I35" s="18"/>
      <c r="J35" s="18"/>
      <c r="K35" s="22"/>
      <c r="L35" s="16"/>
    </row>
    <row r="36" customFormat="false" ht="12.75" hidden="false" customHeight="true" outlineLevel="0" collapsed="false">
      <c r="A36" s="16"/>
      <c r="B36" s="17"/>
      <c r="C36" s="31"/>
      <c r="D36" s="32" t="s">
        <v>30</v>
      </c>
      <c r="E36" s="33"/>
      <c r="F36" s="33"/>
      <c r="G36" s="86" t="s">
        <v>31</v>
      </c>
      <c r="H36" s="34" t="s">
        <v>32</v>
      </c>
      <c r="I36" s="33"/>
      <c r="J36" s="87" t="n">
        <f aca="false">SUM(J27:J34)</f>
        <v>0</v>
      </c>
      <c r="K36" s="88"/>
      <c r="L36" s="16"/>
    </row>
    <row r="37" customFormat="false" ht="12.75" hidden="false" customHeight="true" outlineLevel="0" collapsed="false">
      <c r="A37" s="16"/>
      <c r="B37" s="39"/>
      <c r="C37" s="40"/>
      <c r="D37" s="40"/>
      <c r="E37" s="40"/>
      <c r="F37" s="40"/>
      <c r="G37" s="40"/>
      <c r="H37" s="40"/>
      <c r="I37" s="40"/>
      <c r="J37" s="40"/>
      <c r="K37" s="41"/>
      <c r="L37" s="16"/>
    </row>
    <row r="38" customFormat="false" ht="12.75" hidden="false" customHeight="true" outlineLevel="0" collapsed="false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customFormat="false" ht="12.75" hidden="false" customHeight="true" outlineLevel="0" collapsed="false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customFormat="false" ht="12.75" hidden="false" customHeight="true" outlineLevel="0" collapsed="false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customFormat="false" ht="12.75" hidden="false" customHeight="true" outlineLevel="0" collapsed="false">
      <c r="A41" s="16"/>
      <c r="B41" s="42"/>
      <c r="C41" s="43"/>
      <c r="D41" s="43"/>
      <c r="E41" s="43"/>
      <c r="F41" s="43"/>
      <c r="G41" s="43"/>
      <c r="H41" s="43"/>
      <c r="I41" s="43"/>
      <c r="J41" s="43"/>
      <c r="K41" s="89"/>
      <c r="L41" s="16"/>
    </row>
    <row r="42" customFormat="false" ht="12.75" hidden="false" customHeight="true" outlineLevel="0" collapsed="false">
      <c r="A42" s="16"/>
      <c r="B42" s="17"/>
      <c r="C42" s="7" t="s">
        <v>54</v>
      </c>
      <c r="D42" s="18"/>
      <c r="E42" s="18"/>
      <c r="F42" s="18"/>
      <c r="G42" s="18"/>
      <c r="H42" s="18"/>
      <c r="I42" s="18"/>
      <c r="J42" s="18"/>
      <c r="K42" s="22"/>
      <c r="L42" s="16"/>
    </row>
    <row r="43" customFormat="false" ht="12.75" hidden="false" customHeight="true" outlineLevel="0" collapsed="false">
      <c r="A43" s="16"/>
      <c r="B43" s="17"/>
      <c r="C43" s="18"/>
      <c r="D43" s="18"/>
      <c r="E43" s="18"/>
      <c r="F43" s="18"/>
      <c r="G43" s="18"/>
      <c r="H43" s="18"/>
      <c r="I43" s="18"/>
      <c r="J43" s="18"/>
      <c r="K43" s="22"/>
      <c r="L43" s="16"/>
    </row>
    <row r="44" customFormat="false" ht="12.75" hidden="false" customHeight="true" outlineLevel="0" collapsed="false">
      <c r="A44" s="16"/>
      <c r="B44" s="17"/>
      <c r="C44" s="13" t="s">
        <v>3</v>
      </c>
      <c r="D44" s="18"/>
      <c r="E44" s="18"/>
      <c r="F44" s="18"/>
      <c r="G44" s="18"/>
      <c r="H44" s="18"/>
      <c r="I44" s="18"/>
      <c r="J44" s="18"/>
      <c r="K44" s="22"/>
      <c r="L44" s="16"/>
    </row>
    <row r="45" customFormat="false" ht="12.75" hidden="false" customHeight="true" outlineLevel="0" collapsed="false">
      <c r="A45" s="16"/>
      <c r="B45" s="17"/>
      <c r="C45" s="18"/>
      <c r="D45" s="18"/>
      <c r="E45" s="13" t="n">
        <f aca="false">E7</f>
        <v>0</v>
      </c>
      <c r="F45" s="13"/>
      <c r="G45" s="13"/>
      <c r="H45" s="13"/>
      <c r="I45" s="18"/>
      <c r="J45" s="18"/>
      <c r="K45" s="22"/>
      <c r="L45" s="16"/>
    </row>
    <row r="46" customFormat="false" ht="12.75" hidden="false" customHeight="true" outlineLevel="0" collapsed="false">
      <c r="A46" s="16"/>
      <c r="B46" s="17"/>
      <c r="C46" s="13" t="s">
        <v>51</v>
      </c>
      <c r="D46" s="18"/>
      <c r="E46" s="18"/>
      <c r="F46" s="18"/>
      <c r="G46" s="18"/>
      <c r="H46" s="18"/>
      <c r="I46" s="18"/>
      <c r="J46" s="18"/>
      <c r="K46" s="22"/>
      <c r="L46" s="16"/>
    </row>
    <row r="47" customFormat="false" ht="12.75" hidden="false" customHeight="true" outlineLevel="0" collapsed="false">
      <c r="A47" s="16"/>
      <c r="B47" s="17"/>
      <c r="C47" s="18"/>
      <c r="D47" s="18"/>
      <c r="E47" s="51" t="n">
        <f aca="false">E9</f>
        <v>0</v>
      </c>
      <c r="F47" s="51"/>
      <c r="G47" s="51"/>
      <c r="H47" s="51"/>
      <c r="I47" s="18"/>
      <c r="J47" s="18"/>
      <c r="K47" s="22"/>
      <c r="L47" s="16"/>
    </row>
    <row r="48" customFormat="false" ht="12.75" hidden="false" customHeight="true" outlineLevel="0" collapsed="false">
      <c r="A48" s="16"/>
      <c r="B48" s="17"/>
      <c r="C48" s="18"/>
      <c r="D48" s="18"/>
      <c r="E48" s="18"/>
      <c r="F48" s="18"/>
      <c r="G48" s="18"/>
      <c r="H48" s="18"/>
      <c r="I48" s="18"/>
      <c r="J48" s="18"/>
      <c r="K48" s="22"/>
      <c r="L48" s="16"/>
    </row>
    <row r="49" customFormat="false" ht="12.75" hidden="false" customHeight="true" outlineLevel="0" collapsed="false">
      <c r="A49" s="16"/>
      <c r="B49" s="17"/>
      <c r="C49" s="13" t="s">
        <v>7</v>
      </c>
      <c r="D49" s="18"/>
      <c r="E49" s="18"/>
      <c r="F49" s="10" t="str">
        <f aca="false">F12</f>
        <v> </v>
      </c>
      <c r="G49" s="18"/>
      <c r="H49" s="18"/>
      <c r="I49" s="13" t="s">
        <v>9</v>
      </c>
      <c r="J49" s="14" t="str">
        <f aca="false">J12</f>
        <v>4.1. 2023</v>
      </c>
      <c r="K49" s="22"/>
      <c r="L49" s="16"/>
    </row>
    <row r="50" customFormat="false" ht="12.75" hidden="false" customHeight="true" outlineLevel="0" collapsed="false">
      <c r="A50" s="16"/>
      <c r="B50" s="17"/>
      <c r="C50" s="18"/>
      <c r="D50" s="18"/>
      <c r="E50" s="18"/>
      <c r="F50" s="18"/>
      <c r="G50" s="18"/>
      <c r="H50" s="18"/>
      <c r="I50" s="18"/>
      <c r="J50" s="18"/>
      <c r="K50" s="22"/>
      <c r="L50" s="16"/>
    </row>
    <row r="51" customFormat="false" ht="12.75" hidden="false" customHeight="true" outlineLevel="0" collapsed="false">
      <c r="A51" s="16"/>
      <c r="B51" s="17"/>
      <c r="C51" s="13" t="s">
        <v>11</v>
      </c>
      <c r="D51" s="18"/>
      <c r="E51" s="18"/>
      <c r="F51" s="10" t="str">
        <f aca="false">E15</f>
        <v>Město Česká Třebová</v>
      </c>
      <c r="G51" s="18"/>
      <c r="H51" s="18"/>
      <c r="I51" s="13" t="s">
        <v>17</v>
      </c>
      <c r="J51" s="10" t="str">
        <f aca="false">E21</f>
        <v>ADECO spol. s.r.o. Česká Třebová</v>
      </c>
      <c r="K51" s="22"/>
      <c r="L51" s="16"/>
    </row>
    <row r="52" customFormat="false" ht="12.75" hidden="false" customHeight="true" outlineLevel="0" collapsed="false">
      <c r="A52" s="16"/>
      <c r="B52" s="17"/>
      <c r="C52" s="13" t="s">
        <v>15</v>
      </c>
      <c r="D52" s="18"/>
      <c r="E52" s="18"/>
      <c r="F52" s="10" t="str">
        <f aca="false">IF(E18="","",E18)</f>
        <v/>
      </c>
      <c r="G52" s="18"/>
      <c r="H52" s="18"/>
      <c r="I52" s="18"/>
      <c r="J52" s="18"/>
      <c r="K52" s="22"/>
      <c r="L52" s="16"/>
    </row>
    <row r="53" customFormat="false" ht="12.75" hidden="false" customHeight="true" outlineLevel="0" collapsed="false">
      <c r="A53" s="16"/>
      <c r="B53" s="17"/>
      <c r="C53" s="18"/>
      <c r="D53" s="18"/>
      <c r="E53" s="18"/>
      <c r="F53" s="18"/>
      <c r="G53" s="18"/>
      <c r="H53" s="18"/>
      <c r="I53" s="18"/>
      <c r="J53" s="18"/>
      <c r="K53" s="22"/>
      <c r="L53" s="16"/>
    </row>
    <row r="54" customFormat="false" ht="12.75" hidden="false" customHeight="true" outlineLevel="0" collapsed="false">
      <c r="A54" s="16"/>
      <c r="B54" s="17"/>
      <c r="C54" s="90" t="s">
        <v>55</v>
      </c>
      <c r="D54" s="31"/>
      <c r="E54" s="31"/>
      <c r="F54" s="31"/>
      <c r="G54" s="31"/>
      <c r="H54" s="31"/>
      <c r="I54" s="31"/>
      <c r="J54" s="91" t="s">
        <v>56</v>
      </c>
      <c r="K54" s="38"/>
      <c r="L54" s="16"/>
    </row>
    <row r="55" customFormat="false" ht="12.75" hidden="false" customHeight="true" outlineLevel="0" collapsed="false">
      <c r="A55" s="16"/>
      <c r="B55" s="17"/>
      <c r="C55" s="18"/>
      <c r="D55" s="18"/>
      <c r="E55" s="18"/>
      <c r="F55" s="18"/>
      <c r="G55" s="18"/>
      <c r="H55" s="18"/>
      <c r="I55" s="18"/>
      <c r="J55" s="18"/>
      <c r="K55" s="22"/>
      <c r="L55" s="16"/>
    </row>
    <row r="56" customFormat="false" ht="12.75" hidden="false" customHeight="true" outlineLevel="0" collapsed="false">
      <c r="A56" s="16"/>
      <c r="B56" s="17"/>
      <c r="C56" s="92" t="s">
        <v>57</v>
      </c>
      <c r="D56" s="18"/>
      <c r="E56" s="18"/>
      <c r="F56" s="18"/>
      <c r="G56" s="18"/>
      <c r="H56" s="18"/>
      <c r="I56" s="18"/>
      <c r="J56" s="62" t="n">
        <f aca="false">J84</f>
        <v>0</v>
      </c>
      <c r="K56" s="22"/>
      <c r="L56" s="16"/>
    </row>
    <row r="57" customFormat="false" ht="12.75" hidden="false" customHeight="true" outlineLevel="0" collapsed="false">
      <c r="A57" s="93"/>
      <c r="B57" s="94"/>
      <c r="C57" s="95"/>
      <c r="D57" s="96" t="s">
        <v>58</v>
      </c>
      <c r="E57" s="97"/>
      <c r="F57" s="97"/>
      <c r="G57" s="97"/>
      <c r="H57" s="97"/>
      <c r="I57" s="97"/>
      <c r="J57" s="98" t="n">
        <f aca="false">J85</f>
        <v>0</v>
      </c>
      <c r="K57" s="99"/>
      <c r="L57" s="93"/>
    </row>
    <row r="58" customFormat="false" ht="12.75" hidden="false" customHeight="true" outlineLevel="0" collapsed="false">
      <c r="A58" s="93"/>
      <c r="B58" s="94"/>
      <c r="C58" s="95"/>
      <c r="D58" s="96" t="s">
        <v>59</v>
      </c>
      <c r="E58" s="97"/>
      <c r="F58" s="97"/>
      <c r="G58" s="97"/>
      <c r="H58" s="97"/>
      <c r="I58" s="97"/>
      <c r="J58" s="98" t="n">
        <f aca="false">J134</f>
        <v>0</v>
      </c>
      <c r="K58" s="99"/>
      <c r="L58" s="93"/>
    </row>
    <row r="59" customFormat="false" ht="12.75" hidden="false" customHeight="true" outlineLevel="0" collapsed="false">
      <c r="A59" s="93"/>
      <c r="B59" s="94"/>
      <c r="C59" s="95"/>
      <c r="D59" s="96" t="s">
        <v>60</v>
      </c>
      <c r="E59" s="97"/>
      <c r="F59" s="97"/>
      <c r="G59" s="97"/>
      <c r="H59" s="97"/>
      <c r="I59" s="97"/>
      <c r="J59" s="98" t="n">
        <f aca="false">J141</f>
        <v>0</v>
      </c>
      <c r="K59" s="99"/>
      <c r="L59" s="93"/>
    </row>
    <row r="60" customFormat="false" ht="12.75" hidden="false" customHeight="true" outlineLevel="0" collapsed="false">
      <c r="A60" s="100"/>
      <c r="B60" s="101"/>
      <c r="C60" s="102"/>
      <c r="D60" s="103" t="s">
        <v>61</v>
      </c>
      <c r="E60" s="104"/>
      <c r="F60" s="104"/>
      <c r="G60" s="104"/>
      <c r="H60" s="104"/>
      <c r="I60" s="104"/>
      <c r="J60" s="105" t="n">
        <f aca="false">J142</f>
        <v>0</v>
      </c>
      <c r="K60" s="106"/>
      <c r="L60" s="100"/>
    </row>
    <row r="61" customFormat="false" ht="12.75" hidden="false" customHeight="true" outlineLevel="0" collapsed="false">
      <c r="A61" s="93"/>
      <c r="B61" s="94"/>
      <c r="C61" s="95"/>
      <c r="D61" s="96" t="s">
        <v>62</v>
      </c>
      <c r="E61" s="97"/>
      <c r="F61" s="97"/>
      <c r="G61" s="97"/>
      <c r="H61" s="97"/>
      <c r="I61" s="97"/>
      <c r="J61" s="98" t="n">
        <f aca="false">J216</f>
        <v>0</v>
      </c>
      <c r="K61" s="99"/>
      <c r="L61" s="93"/>
    </row>
    <row r="62" customFormat="false" ht="12.75" hidden="false" customHeight="true" outlineLevel="0" collapsed="false">
      <c r="A62" s="93"/>
      <c r="B62" s="94"/>
      <c r="C62" s="95"/>
      <c r="D62" s="96" t="s">
        <v>63</v>
      </c>
      <c r="E62" s="97"/>
      <c r="F62" s="97"/>
      <c r="G62" s="97"/>
      <c r="H62" s="97"/>
      <c r="I62" s="97"/>
      <c r="J62" s="98" t="n">
        <f aca="false">J225</f>
        <v>0</v>
      </c>
      <c r="K62" s="99"/>
      <c r="L62" s="93"/>
    </row>
    <row r="63" customFormat="false" ht="12.75" hidden="false" customHeight="true" outlineLevel="0" collapsed="false">
      <c r="A63" s="100"/>
      <c r="B63" s="101"/>
      <c r="C63" s="102"/>
      <c r="D63" s="103" t="s">
        <v>64</v>
      </c>
      <c r="E63" s="104"/>
      <c r="F63" s="104"/>
      <c r="G63" s="104"/>
      <c r="H63" s="104"/>
      <c r="I63" s="104"/>
      <c r="J63" s="105" t="n">
        <f aca="false">J226</f>
        <v>0</v>
      </c>
      <c r="K63" s="106"/>
      <c r="L63" s="100"/>
    </row>
    <row r="64" customFormat="false" ht="12.75" hidden="false" customHeight="true" outlineLevel="0" collapsed="false">
      <c r="A64" s="100"/>
      <c r="B64" s="101"/>
      <c r="C64" s="102"/>
      <c r="D64" s="103" t="s">
        <v>65</v>
      </c>
      <c r="E64" s="104"/>
      <c r="F64" s="104"/>
      <c r="G64" s="104"/>
      <c r="H64" s="104"/>
      <c r="I64" s="104"/>
      <c r="J64" s="105" t="n">
        <f aca="false">J233</f>
        <v>0</v>
      </c>
      <c r="K64" s="106"/>
      <c r="L64" s="100"/>
    </row>
    <row r="65" customFormat="false" ht="12.75" hidden="false" customHeight="true" outlineLevel="0" collapsed="false">
      <c r="A65" s="16"/>
      <c r="B65" s="17"/>
      <c r="C65" s="18"/>
      <c r="D65" s="18"/>
      <c r="E65" s="18"/>
      <c r="F65" s="18"/>
      <c r="G65" s="18"/>
      <c r="H65" s="18"/>
      <c r="I65" s="18"/>
      <c r="J65" s="18"/>
      <c r="K65" s="22"/>
      <c r="L65" s="16"/>
    </row>
    <row r="66" customFormat="false" ht="12.75" hidden="false" customHeight="true" outlineLevel="0" collapsed="false">
      <c r="A66" s="16"/>
      <c r="B66" s="39"/>
      <c r="C66" s="40"/>
      <c r="D66" s="40"/>
      <c r="E66" s="40"/>
      <c r="F66" s="40"/>
      <c r="G66" s="40"/>
      <c r="H66" s="40"/>
      <c r="I66" s="40"/>
      <c r="J66" s="40"/>
      <c r="K66" s="41"/>
      <c r="L66" s="16"/>
    </row>
    <row r="67" customFormat="false" ht="12.75" hidden="false" customHeight="true" outlineLevel="0" collapsed="false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customFormat="false" ht="149.85" hidden="false" customHeight="true" outlineLevel="0" collapsed="false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customFormat="false" ht="7.1" hidden="false" customHeight="true" outlineLevel="0" collapsed="false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customFormat="false" ht="7.1" hidden="false" customHeight="true" outlineLevel="0" collapsed="false">
      <c r="A70" s="16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7"/>
    </row>
    <row r="71" customFormat="false" ht="12.75" hidden="false" customHeight="true" outlineLevel="0" collapsed="false">
      <c r="A71" s="16"/>
      <c r="B71" s="18"/>
      <c r="C71" s="44" t="s">
        <v>66</v>
      </c>
      <c r="D71" s="16"/>
      <c r="E71" s="16"/>
      <c r="F71" s="16"/>
      <c r="G71" s="16"/>
      <c r="H71" s="16"/>
      <c r="I71" s="16"/>
      <c r="J71" s="16"/>
      <c r="K71" s="16"/>
      <c r="L71" s="17"/>
    </row>
    <row r="72" customFormat="false" ht="8.05" hidden="false" customHeight="true" outlineLevel="0" collapsed="false">
      <c r="A72" s="16"/>
      <c r="B72" s="18"/>
      <c r="C72" s="16"/>
      <c r="D72" s="16"/>
      <c r="E72" s="16"/>
      <c r="F72" s="16"/>
      <c r="G72" s="16"/>
      <c r="H72" s="16"/>
      <c r="I72" s="16"/>
      <c r="J72" s="16"/>
      <c r="K72" s="16"/>
      <c r="L72" s="17"/>
    </row>
    <row r="73" customFormat="false" ht="12.75" hidden="false" customHeight="true" outlineLevel="0" collapsed="false">
      <c r="A73" s="16"/>
      <c r="B73" s="18"/>
      <c r="C73" s="47" t="s">
        <v>3</v>
      </c>
      <c r="D73" s="16"/>
      <c r="E73" s="16"/>
      <c r="F73" s="16"/>
      <c r="G73" s="16"/>
      <c r="H73" s="16"/>
      <c r="I73" s="16"/>
      <c r="J73" s="16"/>
      <c r="K73" s="16"/>
      <c r="L73" s="17"/>
    </row>
    <row r="74" customFormat="false" ht="12.75" hidden="false" customHeight="true" outlineLevel="0" collapsed="false">
      <c r="A74" s="16"/>
      <c r="B74" s="18"/>
      <c r="C74" s="16"/>
      <c r="D74" s="16"/>
      <c r="E74" s="13" t="n">
        <f aca="false">E7</f>
        <v>0</v>
      </c>
      <c r="F74" s="13"/>
      <c r="G74" s="13"/>
      <c r="H74" s="13"/>
      <c r="I74" s="16"/>
      <c r="J74" s="16"/>
      <c r="K74" s="16"/>
      <c r="L74" s="17"/>
    </row>
    <row r="75" customFormat="false" ht="12.75" hidden="false" customHeight="true" outlineLevel="0" collapsed="false">
      <c r="A75" s="16"/>
      <c r="B75" s="18"/>
      <c r="C75" s="47" t="s">
        <v>51</v>
      </c>
      <c r="D75" s="16"/>
      <c r="E75" s="16"/>
      <c r="F75" s="16"/>
      <c r="G75" s="16"/>
      <c r="H75" s="16"/>
      <c r="I75" s="16"/>
      <c r="J75" s="16"/>
      <c r="K75" s="16"/>
      <c r="L75" s="17"/>
    </row>
    <row r="76" customFormat="false" ht="12.75" hidden="false" customHeight="true" outlineLevel="0" collapsed="false">
      <c r="A76" s="16"/>
      <c r="B76" s="18"/>
      <c r="C76" s="16"/>
      <c r="D76" s="16"/>
      <c r="E76" s="51" t="n">
        <f aca="false">E9</f>
        <v>0</v>
      </c>
      <c r="F76" s="51"/>
      <c r="G76" s="51"/>
      <c r="H76" s="51"/>
      <c r="I76" s="16"/>
      <c r="J76" s="16"/>
      <c r="K76" s="16"/>
      <c r="L76" s="17"/>
    </row>
    <row r="77" customFormat="false" ht="10.75" hidden="false" customHeight="true" outlineLevel="0" collapsed="false">
      <c r="A77" s="16"/>
      <c r="B77" s="18"/>
      <c r="C77" s="16"/>
      <c r="D77" s="16"/>
      <c r="E77" s="16"/>
      <c r="F77" s="16"/>
      <c r="G77" s="16"/>
      <c r="H77" s="16"/>
      <c r="I77" s="16"/>
      <c r="J77" s="16"/>
      <c r="K77" s="16"/>
      <c r="L77" s="17"/>
    </row>
    <row r="78" customFormat="false" ht="12.75" hidden="false" customHeight="true" outlineLevel="0" collapsed="false">
      <c r="A78" s="16"/>
      <c r="B78" s="18"/>
      <c r="C78" s="47" t="s">
        <v>7</v>
      </c>
      <c r="D78" s="16"/>
      <c r="E78" s="16"/>
      <c r="F78" s="107" t="str">
        <f aca="false">F12</f>
        <v> </v>
      </c>
      <c r="G78" s="16"/>
      <c r="H78" s="16"/>
      <c r="I78" s="47" t="s">
        <v>9</v>
      </c>
      <c r="J78" s="108" t="s">
        <v>10</v>
      </c>
      <c r="K78" s="16"/>
      <c r="L78" s="17"/>
    </row>
    <row r="79" customFormat="false" ht="12.75" hidden="false" customHeight="true" outlineLevel="0" collapsed="false">
      <c r="A79" s="16"/>
      <c r="B79" s="18"/>
      <c r="C79" s="16"/>
      <c r="D79" s="16"/>
      <c r="E79" s="16"/>
      <c r="F79" s="16"/>
      <c r="G79" s="16"/>
      <c r="H79" s="16"/>
      <c r="I79" s="16"/>
      <c r="J79" s="16"/>
      <c r="K79" s="16"/>
      <c r="L79" s="17"/>
    </row>
    <row r="80" customFormat="false" ht="12.75" hidden="false" customHeight="true" outlineLevel="0" collapsed="false">
      <c r="A80" s="16"/>
      <c r="B80" s="18"/>
      <c r="C80" s="47" t="s">
        <v>11</v>
      </c>
      <c r="D80" s="16"/>
      <c r="E80" s="16"/>
      <c r="F80" s="107" t="str">
        <f aca="false">E15</f>
        <v>Město Česká Třebová</v>
      </c>
      <c r="G80" s="16"/>
      <c r="H80" s="16"/>
      <c r="I80" s="47" t="s">
        <v>17</v>
      </c>
      <c r="J80" s="107" t="str">
        <f aca="false">E21</f>
        <v>ADECO spol. s.r.o. Česká Třebová</v>
      </c>
      <c r="K80" s="16"/>
      <c r="L80" s="17"/>
    </row>
    <row r="81" customFormat="false" ht="12.75" hidden="false" customHeight="true" outlineLevel="0" collapsed="false">
      <c r="A81" s="16"/>
      <c r="B81" s="18"/>
      <c r="C81" s="47" t="s">
        <v>15</v>
      </c>
      <c r="D81" s="16"/>
      <c r="E81" s="16"/>
      <c r="F81" s="107" t="str">
        <f aca="false">IF(E18="","",E18)</f>
        <v/>
      </c>
      <c r="G81" s="16"/>
      <c r="H81" s="16"/>
      <c r="I81" s="16"/>
      <c r="J81" s="16"/>
      <c r="K81" s="16"/>
      <c r="L81" s="17"/>
    </row>
    <row r="82" customFormat="false" ht="9.4" hidden="false" customHeight="true" outlineLevel="0" collapsed="false">
      <c r="A82" s="16"/>
      <c r="B82" s="18"/>
      <c r="C82" s="16"/>
      <c r="D82" s="16"/>
      <c r="E82" s="16"/>
      <c r="F82" s="16"/>
      <c r="G82" s="16"/>
      <c r="H82" s="16"/>
      <c r="I82" s="16"/>
      <c r="J82" s="16"/>
      <c r="K82" s="16"/>
      <c r="L82" s="17"/>
    </row>
    <row r="83" customFormat="false" ht="26.2" hidden="false" customHeight="true" outlineLevel="0" collapsed="false">
      <c r="A83" s="109"/>
      <c r="B83" s="110"/>
      <c r="C83" s="111" t="s">
        <v>67</v>
      </c>
      <c r="D83" s="112" t="s">
        <v>38</v>
      </c>
      <c r="E83" s="112" t="s">
        <v>34</v>
      </c>
      <c r="F83" s="112" t="s">
        <v>68</v>
      </c>
      <c r="G83" s="112" t="s">
        <v>69</v>
      </c>
      <c r="H83" s="112" t="s">
        <v>70</v>
      </c>
      <c r="I83" s="113" t="s">
        <v>71</v>
      </c>
      <c r="J83" s="112" t="s">
        <v>56</v>
      </c>
      <c r="K83" s="114" t="s">
        <v>72</v>
      </c>
      <c r="L83" s="115"/>
    </row>
    <row r="84" customFormat="false" ht="17.4" hidden="false" customHeight="true" outlineLevel="0" collapsed="false">
      <c r="A84" s="16"/>
      <c r="B84" s="18"/>
      <c r="C84" s="58" t="s">
        <v>57</v>
      </c>
      <c r="D84" s="16"/>
      <c r="E84" s="16"/>
      <c r="F84" s="16"/>
      <c r="G84" s="16"/>
      <c r="H84" s="16"/>
      <c r="I84" s="16"/>
      <c r="J84" s="116" t="n">
        <f aca="false">(J85+J134+J141+J216+J225)</f>
        <v>0</v>
      </c>
      <c r="K84" s="16"/>
      <c r="L84" s="17"/>
    </row>
    <row r="85" customFormat="false" ht="15.5" hidden="false" customHeight="true" outlineLevel="0" collapsed="false">
      <c r="A85" s="117"/>
      <c r="B85" s="118"/>
      <c r="C85" s="117"/>
      <c r="D85" s="119" t="s">
        <v>73</v>
      </c>
      <c r="E85" s="120" t="s">
        <v>74</v>
      </c>
      <c r="F85" s="120" t="s">
        <v>75</v>
      </c>
      <c r="G85" s="117"/>
      <c r="H85" s="117"/>
      <c r="I85" s="117"/>
      <c r="J85" s="121" t="n">
        <f aca="false">SUM(J86:J132)</f>
        <v>0</v>
      </c>
      <c r="K85" s="117"/>
      <c r="L85" s="122"/>
    </row>
    <row r="86" customFormat="false" ht="12.75" hidden="false" customHeight="true" outlineLevel="0" collapsed="false">
      <c r="A86" s="16"/>
      <c r="B86" s="123"/>
      <c r="C86" s="124" t="s">
        <v>76</v>
      </c>
      <c r="D86" s="124" t="s">
        <v>77</v>
      </c>
      <c r="E86" s="125" t="s">
        <v>78</v>
      </c>
      <c r="F86" s="126" t="s">
        <v>79</v>
      </c>
      <c r="G86" s="127" t="s">
        <v>80</v>
      </c>
      <c r="H86" s="128" t="n">
        <v>3</v>
      </c>
      <c r="I86" s="129" t="n">
        <v>0</v>
      </c>
      <c r="J86" s="129" t="n">
        <f aca="false">ROUND(I86*H86,2)</f>
        <v>0</v>
      </c>
      <c r="K86" s="126"/>
      <c r="L86" s="17"/>
    </row>
    <row r="87" customFormat="false" ht="12.75" hidden="false" customHeight="true" outlineLevel="0" collapsed="false">
      <c r="A87" s="16"/>
      <c r="B87" s="18"/>
      <c r="C87" s="16"/>
      <c r="D87" s="130" t="s">
        <v>81</v>
      </c>
      <c r="E87" s="16"/>
      <c r="F87" s="131" t="s">
        <v>79</v>
      </c>
      <c r="G87" s="16"/>
      <c r="H87" s="16"/>
      <c r="I87" s="16"/>
      <c r="J87" s="16"/>
      <c r="K87" s="16"/>
      <c r="L87" s="17"/>
    </row>
    <row r="88" customFormat="false" ht="12.75" hidden="false" customHeight="true" outlineLevel="0" collapsed="false">
      <c r="A88" s="16"/>
      <c r="B88" s="18"/>
      <c r="C88" s="124" t="s">
        <v>82</v>
      </c>
      <c r="D88" s="130"/>
      <c r="E88" s="125" t="s">
        <v>83</v>
      </c>
      <c r="F88" s="131" t="s">
        <v>84</v>
      </c>
      <c r="G88" s="127" t="s">
        <v>85</v>
      </c>
      <c r="H88" s="128" t="n">
        <v>12</v>
      </c>
      <c r="I88" s="129" t="n">
        <v>0</v>
      </c>
      <c r="J88" s="129" t="n">
        <f aca="false">ROUND(I88*H88,2)</f>
        <v>0</v>
      </c>
      <c r="K88" s="16"/>
      <c r="L88" s="17"/>
    </row>
    <row r="89" customFormat="false" ht="12.75" hidden="false" customHeight="true" outlineLevel="0" collapsed="false">
      <c r="A89" s="16"/>
      <c r="B89" s="18"/>
      <c r="C89" s="16"/>
      <c r="D89" s="130"/>
      <c r="E89" s="16"/>
      <c r="F89" s="131" t="s">
        <v>86</v>
      </c>
      <c r="G89" s="16"/>
      <c r="H89" s="16"/>
      <c r="I89" s="16"/>
      <c r="J89" s="16"/>
      <c r="K89" s="16"/>
      <c r="L89" s="17"/>
    </row>
    <row r="90" customFormat="false" ht="14.9" hidden="false" customHeight="true" outlineLevel="0" collapsed="false">
      <c r="A90" s="16"/>
      <c r="B90" s="123"/>
      <c r="C90" s="124" t="s">
        <v>87</v>
      </c>
      <c r="D90" s="124" t="s">
        <v>77</v>
      </c>
      <c r="E90" s="125" t="s">
        <v>88</v>
      </c>
      <c r="F90" s="126" t="s">
        <v>89</v>
      </c>
      <c r="G90" s="127" t="s">
        <v>85</v>
      </c>
      <c r="H90" s="128" t="n">
        <v>215</v>
      </c>
      <c r="I90" s="129" t="n">
        <v>0</v>
      </c>
      <c r="J90" s="129" t="n">
        <f aca="false">ROUND(I90*H90,2)</f>
        <v>0</v>
      </c>
      <c r="K90" s="126"/>
      <c r="L90" s="17"/>
    </row>
    <row r="91" customFormat="false" ht="12.75" hidden="false" customHeight="true" outlineLevel="0" collapsed="false">
      <c r="A91" s="16"/>
      <c r="B91" s="18"/>
      <c r="C91" s="16"/>
      <c r="D91" s="130" t="s">
        <v>81</v>
      </c>
      <c r="E91" s="16"/>
      <c r="F91" s="131" t="s">
        <v>89</v>
      </c>
      <c r="G91" s="16"/>
      <c r="H91" s="16"/>
      <c r="I91" s="16"/>
      <c r="J91" s="16"/>
      <c r="K91" s="16"/>
      <c r="L91" s="17"/>
    </row>
    <row r="92" customFormat="false" ht="12.75" hidden="false" customHeight="true" outlineLevel="0" collapsed="false">
      <c r="A92" s="16"/>
      <c r="B92" s="123"/>
      <c r="C92" s="124" t="s">
        <v>90</v>
      </c>
      <c r="D92" s="124" t="s">
        <v>77</v>
      </c>
      <c r="E92" s="125" t="s">
        <v>91</v>
      </c>
      <c r="F92" s="126" t="s">
        <v>92</v>
      </c>
      <c r="G92" s="127" t="s">
        <v>85</v>
      </c>
      <c r="H92" s="128" t="n">
        <v>700</v>
      </c>
      <c r="I92" s="129" t="n">
        <v>0</v>
      </c>
      <c r="J92" s="129" t="n">
        <f aca="false">ROUND(I92*H92,2)</f>
        <v>0</v>
      </c>
      <c r="K92" s="126"/>
      <c r="L92" s="17"/>
    </row>
    <row r="93" customFormat="false" ht="12.75" hidden="false" customHeight="true" outlineLevel="0" collapsed="false">
      <c r="A93" s="16"/>
      <c r="B93" s="18"/>
      <c r="C93" s="16"/>
      <c r="D93" s="130" t="s">
        <v>81</v>
      </c>
      <c r="E93" s="16"/>
      <c r="F93" s="131" t="s">
        <v>92</v>
      </c>
      <c r="G93" s="16"/>
      <c r="H93" s="16"/>
      <c r="I93" s="16"/>
      <c r="J93" s="16"/>
      <c r="K93" s="16"/>
      <c r="L93" s="17"/>
    </row>
    <row r="94" customFormat="false" ht="12.75" hidden="false" customHeight="true" outlineLevel="0" collapsed="false">
      <c r="A94" s="16"/>
      <c r="B94" s="123"/>
      <c r="C94" s="124" t="s">
        <v>93</v>
      </c>
      <c r="D94" s="124" t="s">
        <v>77</v>
      </c>
      <c r="E94" s="125" t="s">
        <v>94</v>
      </c>
      <c r="F94" s="126" t="s">
        <v>95</v>
      </c>
      <c r="G94" s="127" t="s">
        <v>80</v>
      </c>
      <c r="H94" s="128" t="n">
        <v>3</v>
      </c>
      <c r="I94" s="129" t="n">
        <v>0</v>
      </c>
      <c r="J94" s="129" t="n">
        <f aca="false">ROUND(I94*H94,2)</f>
        <v>0</v>
      </c>
      <c r="K94" s="126"/>
      <c r="L94" s="17"/>
    </row>
    <row r="95" customFormat="false" ht="12.75" hidden="false" customHeight="true" outlineLevel="0" collapsed="false">
      <c r="A95" s="16"/>
      <c r="B95" s="18"/>
      <c r="C95" s="16"/>
      <c r="D95" s="130" t="s">
        <v>81</v>
      </c>
      <c r="E95" s="16"/>
      <c r="F95" s="131" t="s">
        <v>95</v>
      </c>
      <c r="G95" s="16"/>
      <c r="H95" s="16"/>
      <c r="I95" s="16"/>
      <c r="J95" s="16"/>
      <c r="K95" s="16"/>
      <c r="L95" s="17"/>
    </row>
    <row r="96" customFormat="false" ht="12.75" hidden="false" customHeight="true" outlineLevel="0" collapsed="false">
      <c r="A96" s="16"/>
      <c r="B96" s="123"/>
      <c r="C96" s="124" t="s">
        <v>96</v>
      </c>
      <c r="D96" s="124" t="s">
        <v>77</v>
      </c>
      <c r="E96" s="125" t="s">
        <v>97</v>
      </c>
      <c r="F96" s="126" t="s">
        <v>98</v>
      </c>
      <c r="G96" s="127" t="s">
        <v>85</v>
      </c>
      <c r="H96" s="128" t="n">
        <v>700</v>
      </c>
      <c r="I96" s="129" t="n">
        <v>0</v>
      </c>
      <c r="J96" s="129" t="n">
        <f aca="false">ROUND(I96*H96,2)</f>
        <v>0</v>
      </c>
      <c r="K96" s="126"/>
      <c r="L96" s="17"/>
    </row>
    <row r="97" customFormat="false" ht="12.75" hidden="false" customHeight="true" outlineLevel="0" collapsed="false">
      <c r="A97" s="16"/>
      <c r="B97" s="18"/>
      <c r="C97" s="16"/>
      <c r="D97" s="130" t="s">
        <v>81</v>
      </c>
      <c r="E97" s="16"/>
      <c r="F97" s="131" t="s">
        <v>98</v>
      </c>
      <c r="G97" s="16"/>
      <c r="H97" s="16"/>
      <c r="I97" s="16"/>
      <c r="J97" s="16"/>
      <c r="K97" s="16"/>
      <c r="L97" s="17"/>
    </row>
    <row r="98" customFormat="false" ht="12.75" hidden="false" customHeight="true" outlineLevel="0" collapsed="false">
      <c r="A98" s="16"/>
      <c r="B98" s="123"/>
      <c r="C98" s="124" t="s">
        <v>99</v>
      </c>
      <c r="D98" s="124" t="s">
        <v>77</v>
      </c>
      <c r="E98" s="125" t="s">
        <v>100</v>
      </c>
      <c r="F98" s="126" t="s">
        <v>101</v>
      </c>
      <c r="G98" s="127" t="s">
        <v>85</v>
      </c>
      <c r="H98" s="128" t="n">
        <v>215</v>
      </c>
      <c r="I98" s="129" t="n">
        <v>0</v>
      </c>
      <c r="J98" s="129" t="n">
        <f aca="false">ROUND(I98*H98,2)</f>
        <v>0</v>
      </c>
      <c r="K98" s="126"/>
      <c r="L98" s="17"/>
    </row>
    <row r="99" customFormat="false" ht="12.75" hidden="false" customHeight="true" outlineLevel="0" collapsed="false">
      <c r="A99" s="16"/>
      <c r="B99" s="18"/>
      <c r="C99" s="16"/>
      <c r="D99" s="130" t="s">
        <v>81</v>
      </c>
      <c r="E99" s="16"/>
      <c r="F99" s="131" t="s">
        <v>101</v>
      </c>
      <c r="G99" s="16"/>
      <c r="H99" s="16"/>
      <c r="I99" s="16"/>
      <c r="J99" s="16"/>
      <c r="K99" s="16"/>
      <c r="L99" s="17"/>
    </row>
    <row r="100" customFormat="false" ht="12.75" hidden="false" customHeight="true" outlineLevel="0" collapsed="false">
      <c r="A100" s="16"/>
      <c r="B100" s="123"/>
      <c r="C100" s="124" t="s">
        <v>102</v>
      </c>
      <c r="D100" s="124" t="s">
        <v>77</v>
      </c>
      <c r="E100" s="125" t="s">
        <v>103</v>
      </c>
      <c r="F100" s="126" t="s">
        <v>104</v>
      </c>
      <c r="G100" s="127" t="s">
        <v>80</v>
      </c>
      <c r="H100" s="128" t="n">
        <v>57</v>
      </c>
      <c r="I100" s="129" t="n">
        <v>0</v>
      </c>
      <c r="J100" s="129" t="n">
        <f aca="false">ROUND(I100*H100,2)</f>
        <v>0</v>
      </c>
      <c r="K100" s="126"/>
      <c r="L100" s="17"/>
    </row>
    <row r="101" customFormat="false" ht="12.75" hidden="false" customHeight="true" outlineLevel="0" collapsed="false">
      <c r="A101" s="16"/>
      <c r="B101" s="18"/>
      <c r="C101" s="16"/>
      <c r="D101" s="130" t="s">
        <v>81</v>
      </c>
      <c r="E101" s="16"/>
      <c r="F101" s="131" t="s">
        <v>104</v>
      </c>
      <c r="G101" s="16"/>
      <c r="H101" s="16"/>
      <c r="I101" s="16"/>
      <c r="J101" s="16"/>
      <c r="K101" s="16"/>
      <c r="L101" s="17"/>
    </row>
    <row r="102" customFormat="false" ht="12.75" hidden="false" customHeight="true" outlineLevel="0" collapsed="false">
      <c r="A102" s="16"/>
      <c r="B102" s="123"/>
      <c r="C102" s="124" t="s">
        <v>105</v>
      </c>
      <c r="D102" s="124" t="s">
        <v>77</v>
      </c>
      <c r="E102" s="125" t="s">
        <v>106</v>
      </c>
      <c r="F102" s="126" t="s">
        <v>107</v>
      </c>
      <c r="G102" s="127" t="s">
        <v>80</v>
      </c>
      <c r="H102" s="128" t="n">
        <v>120</v>
      </c>
      <c r="I102" s="129" t="n">
        <v>0</v>
      </c>
      <c r="J102" s="129" t="n">
        <f aca="false">ROUND(I102*H102,2)</f>
        <v>0</v>
      </c>
      <c r="K102" s="126"/>
      <c r="L102" s="17"/>
    </row>
    <row r="103" customFormat="false" ht="12.75" hidden="false" customHeight="true" outlineLevel="0" collapsed="false">
      <c r="A103" s="16"/>
      <c r="B103" s="18"/>
      <c r="C103" s="16"/>
      <c r="D103" s="130" t="s">
        <v>81</v>
      </c>
      <c r="E103" s="16"/>
      <c r="F103" s="131" t="s">
        <v>107</v>
      </c>
      <c r="G103" s="16"/>
      <c r="H103" s="16"/>
      <c r="I103" s="16"/>
      <c r="J103" s="16"/>
      <c r="K103" s="16"/>
      <c r="L103" s="17"/>
    </row>
    <row r="104" customFormat="false" ht="12.75" hidden="false" customHeight="true" outlineLevel="0" collapsed="false">
      <c r="A104" s="16"/>
      <c r="B104" s="123"/>
      <c r="C104" s="124" t="s">
        <v>108</v>
      </c>
      <c r="D104" s="124" t="s">
        <v>77</v>
      </c>
      <c r="E104" s="125" t="s">
        <v>109</v>
      </c>
      <c r="F104" s="126" t="s">
        <v>110</v>
      </c>
      <c r="G104" s="127" t="s">
        <v>80</v>
      </c>
      <c r="H104" s="128" t="n">
        <v>2</v>
      </c>
      <c r="I104" s="129" t="n">
        <v>0</v>
      </c>
      <c r="J104" s="129" t="n">
        <f aca="false">ROUND(I104*H104,2)</f>
        <v>0</v>
      </c>
      <c r="K104" s="126"/>
      <c r="L104" s="17"/>
    </row>
    <row r="105" customFormat="false" ht="12.75" hidden="false" customHeight="true" outlineLevel="0" collapsed="false">
      <c r="A105" s="16"/>
      <c r="B105" s="18"/>
      <c r="C105" s="16"/>
      <c r="D105" s="130" t="s">
        <v>81</v>
      </c>
      <c r="E105" s="16"/>
      <c r="F105" s="131" t="s">
        <v>110</v>
      </c>
      <c r="G105" s="16"/>
      <c r="H105" s="16"/>
      <c r="I105" s="16"/>
      <c r="J105" s="16"/>
      <c r="K105" s="16"/>
      <c r="L105" s="17"/>
    </row>
    <row r="106" customFormat="false" ht="12.75" hidden="false" customHeight="true" outlineLevel="0" collapsed="false">
      <c r="A106" s="16"/>
      <c r="B106" s="123"/>
      <c r="C106" s="124" t="s">
        <v>111</v>
      </c>
      <c r="D106" s="124" t="s">
        <v>77</v>
      </c>
      <c r="E106" s="125" t="s">
        <v>112</v>
      </c>
      <c r="F106" s="126" t="s">
        <v>113</v>
      </c>
      <c r="G106" s="127" t="s">
        <v>80</v>
      </c>
      <c r="H106" s="128" t="n">
        <v>19</v>
      </c>
      <c r="I106" s="129" t="n">
        <v>0</v>
      </c>
      <c r="J106" s="129" t="n">
        <f aca="false">ROUND(I106*H106,2)</f>
        <v>0</v>
      </c>
      <c r="K106" s="126"/>
      <c r="L106" s="17"/>
    </row>
    <row r="107" customFormat="false" ht="12.75" hidden="false" customHeight="true" outlineLevel="0" collapsed="false">
      <c r="A107" s="16"/>
      <c r="B107" s="18"/>
      <c r="C107" s="16"/>
      <c r="D107" s="130" t="s">
        <v>81</v>
      </c>
      <c r="E107" s="16"/>
      <c r="F107" s="131" t="s">
        <v>113</v>
      </c>
      <c r="G107" s="16"/>
      <c r="H107" s="16"/>
      <c r="I107" s="16"/>
      <c r="J107" s="16"/>
      <c r="K107" s="16"/>
      <c r="L107" s="17"/>
    </row>
    <row r="108" customFormat="false" ht="12.75" hidden="false" customHeight="true" outlineLevel="0" collapsed="false">
      <c r="A108" s="16"/>
      <c r="B108" s="123"/>
      <c r="C108" s="124" t="s">
        <v>114</v>
      </c>
      <c r="D108" s="124" t="s">
        <v>77</v>
      </c>
      <c r="E108" s="125" t="s">
        <v>115</v>
      </c>
      <c r="F108" s="126" t="s">
        <v>116</v>
      </c>
      <c r="G108" s="127" t="s">
        <v>80</v>
      </c>
      <c r="H108" s="128" t="n">
        <v>2</v>
      </c>
      <c r="I108" s="129" t="n">
        <v>0</v>
      </c>
      <c r="J108" s="129" t="n">
        <f aca="false">ROUND(I108*H108,2)</f>
        <v>0</v>
      </c>
      <c r="K108" s="126"/>
      <c r="L108" s="17"/>
    </row>
    <row r="109" customFormat="false" ht="12.75" hidden="false" customHeight="true" outlineLevel="0" collapsed="false">
      <c r="A109" s="16"/>
      <c r="B109" s="18"/>
      <c r="C109" s="16"/>
      <c r="D109" s="130" t="s">
        <v>81</v>
      </c>
      <c r="E109" s="16"/>
      <c r="F109" s="126" t="s">
        <v>117</v>
      </c>
      <c r="G109" s="16"/>
      <c r="H109" s="16"/>
      <c r="I109" s="16"/>
      <c r="J109" s="16"/>
      <c r="K109" s="16"/>
      <c r="L109" s="17"/>
    </row>
    <row r="110" customFormat="false" ht="12.75" hidden="false" customHeight="true" outlineLevel="0" collapsed="false">
      <c r="A110" s="16"/>
      <c r="B110" s="123"/>
      <c r="C110" s="124" t="s">
        <v>118</v>
      </c>
      <c r="D110" s="124" t="s">
        <v>77</v>
      </c>
      <c r="E110" s="125" t="s">
        <v>119</v>
      </c>
      <c r="F110" s="126" t="s">
        <v>120</v>
      </c>
      <c r="G110" s="127" t="s">
        <v>85</v>
      </c>
      <c r="H110" s="128" t="n">
        <v>560</v>
      </c>
      <c r="I110" s="129" t="n">
        <v>0</v>
      </c>
      <c r="J110" s="129" t="n">
        <f aca="false">ROUND(I110*H110,2)</f>
        <v>0</v>
      </c>
      <c r="K110" s="126"/>
      <c r="L110" s="17"/>
    </row>
    <row r="111" customFormat="false" ht="12.75" hidden="false" customHeight="true" outlineLevel="0" collapsed="false">
      <c r="A111" s="16"/>
      <c r="B111" s="18"/>
      <c r="C111" s="16"/>
      <c r="D111" s="130" t="s">
        <v>81</v>
      </c>
      <c r="E111" s="16"/>
      <c r="F111" s="131" t="s">
        <v>120</v>
      </c>
      <c r="G111" s="16"/>
      <c r="H111" s="16"/>
      <c r="I111" s="16"/>
      <c r="J111" s="16"/>
      <c r="K111" s="16"/>
      <c r="L111" s="17"/>
    </row>
    <row r="112" customFormat="false" ht="12.75" hidden="false" customHeight="true" outlineLevel="0" collapsed="false">
      <c r="A112" s="16"/>
      <c r="B112" s="123"/>
      <c r="C112" s="124" t="s">
        <v>121</v>
      </c>
      <c r="D112" s="124" t="s">
        <v>77</v>
      </c>
      <c r="E112" s="125" t="s">
        <v>122</v>
      </c>
      <c r="F112" s="126" t="s">
        <v>123</v>
      </c>
      <c r="G112" s="127" t="s">
        <v>80</v>
      </c>
      <c r="H112" s="128" t="n">
        <v>79</v>
      </c>
      <c r="I112" s="129" t="n">
        <v>0</v>
      </c>
      <c r="J112" s="129" t="n">
        <f aca="false">ROUND(I112*H112,2)</f>
        <v>0</v>
      </c>
      <c r="K112" s="126"/>
      <c r="L112" s="17"/>
    </row>
    <row r="113" customFormat="false" ht="12.75" hidden="false" customHeight="true" outlineLevel="0" collapsed="false">
      <c r="A113" s="16"/>
      <c r="B113" s="18"/>
      <c r="C113" s="16"/>
      <c r="D113" s="130" t="s">
        <v>81</v>
      </c>
      <c r="E113" s="16"/>
      <c r="F113" s="131" t="s">
        <v>123</v>
      </c>
      <c r="G113" s="16"/>
      <c r="H113" s="16"/>
      <c r="I113" s="16"/>
      <c r="J113" s="16"/>
      <c r="K113" s="16"/>
      <c r="L113" s="17"/>
    </row>
    <row r="114" customFormat="false" ht="12.75" hidden="false" customHeight="true" outlineLevel="0" collapsed="false">
      <c r="A114" s="16"/>
      <c r="B114" s="123"/>
      <c r="C114" s="124" t="n">
        <v>15</v>
      </c>
      <c r="D114" s="124" t="s">
        <v>77</v>
      </c>
      <c r="E114" s="125" t="s">
        <v>124</v>
      </c>
      <c r="F114" s="126" t="s">
        <v>125</v>
      </c>
      <c r="G114" s="127" t="s">
        <v>85</v>
      </c>
      <c r="H114" s="128" t="n">
        <v>20</v>
      </c>
      <c r="I114" s="129" t="n">
        <v>0</v>
      </c>
      <c r="J114" s="129" t="n">
        <f aca="false">ROUND(I114*H114,2)</f>
        <v>0</v>
      </c>
      <c r="K114" s="126"/>
      <c r="L114" s="17"/>
    </row>
    <row r="115" customFormat="false" ht="12.75" hidden="false" customHeight="true" outlineLevel="0" collapsed="false">
      <c r="A115" s="16"/>
      <c r="B115" s="18"/>
      <c r="C115" s="16"/>
      <c r="D115" s="130" t="s">
        <v>81</v>
      </c>
      <c r="E115" s="16"/>
      <c r="F115" s="131" t="s">
        <v>125</v>
      </c>
      <c r="G115" s="16"/>
      <c r="H115" s="16"/>
      <c r="I115" s="16"/>
      <c r="J115" s="16"/>
      <c r="K115" s="16"/>
      <c r="L115" s="17"/>
    </row>
    <row r="116" customFormat="false" ht="12.75" hidden="false" customHeight="true" outlineLevel="0" collapsed="false">
      <c r="A116" s="16"/>
      <c r="B116" s="123"/>
      <c r="C116" s="124" t="n">
        <v>16</v>
      </c>
      <c r="D116" s="124" t="s">
        <v>77</v>
      </c>
      <c r="E116" s="125" t="s">
        <v>126</v>
      </c>
      <c r="F116" s="126" t="s">
        <v>127</v>
      </c>
      <c r="G116" s="127" t="s">
        <v>80</v>
      </c>
      <c r="H116" s="128" t="n">
        <v>1</v>
      </c>
      <c r="I116" s="129" t="n">
        <v>0</v>
      </c>
      <c r="J116" s="129" t="n">
        <f aca="false">ROUND(I116*H116,2)</f>
        <v>0</v>
      </c>
      <c r="K116" s="126"/>
      <c r="L116" s="17"/>
    </row>
    <row r="117" customFormat="false" ht="12.75" hidden="false" customHeight="true" outlineLevel="0" collapsed="false">
      <c r="A117" s="16"/>
      <c r="B117" s="18"/>
      <c r="C117" s="16"/>
      <c r="D117" s="130" t="s">
        <v>81</v>
      </c>
      <c r="E117" s="16"/>
      <c r="F117" s="131" t="s">
        <v>127</v>
      </c>
      <c r="G117" s="16"/>
      <c r="H117" s="16"/>
      <c r="I117" s="16"/>
      <c r="J117" s="16"/>
      <c r="K117" s="16"/>
      <c r="L117" s="17"/>
    </row>
    <row r="118" customFormat="false" ht="12.75" hidden="false" customHeight="true" outlineLevel="0" collapsed="false">
      <c r="A118" s="16"/>
      <c r="B118" s="123"/>
      <c r="C118" s="124" t="n">
        <v>17</v>
      </c>
      <c r="D118" s="124" t="s">
        <v>77</v>
      </c>
      <c r="E118" s="125" t="s">
        <v>128</v>
      </c>
      <c r="F118" s="126" t="s">
        <v>129</v>
      </c>
      <c r="G118" s="127" t="s">
        <v>80</v>
      </c>
      <c r="H118" s="128" t="n">
        <v>19</v>
      </c>
      <c r="I118" s="129" t="n">
        <v>0</v>
      </c>
      <c r="J118" s="129" t="n">
        <f aca="false">ROUND(I118*H118,2)</f>
        <v>0</v>
      </c>
      <c r="K118" s="126"/>
      <c r="L118" s="17"/>
    </row>
    <row r="119" customFormat="false" ht="12.75" hidden="false" customHeight="true" outlineLevel="0" collapsed="false">
      <c r="A119" s="16"/>
      <c r="B119" s="18"/>
      <c r="C119" s="16"/>
      <c r="D119" s="130" t="s">
        <v>81</v>
      </c>
      <c r="E119" s="16"/>
      <c r="F119" s="131" t="s">
        <v>130</v>
      </c>
      <c r="G119" s="16"/>
      <c r="H119" s="16"/>
      <c r="I119" s="16"/>
      <c r="J119" s="16"/>
      <c r="K119" s="16"/>
      <c r="L119" s="17"/>
    </row>
    <row r="120" customFormat="false" ht="12.75" hidden="false" customHeight="true" outlineLevel="0" collapsed="false">
      <c r="A120" s="16"/>
      <c r="B120" s="123"/>
      <c r="C120" s="124" t="n">
        <v>18</v>
      </c>
      <c r="D120" s="124" t="s">
        <v>77</v>
      </c>
      <c r="E120" s="125" t="s">
        <v>131</v>
      </c>
      <c r="F120" s="126" t="s">
        <v>132</v>
      </c>
      <c r="G120" s="127" t="s">
        <v>80</v>
      </c>
      <c r="H120" s="128" t="n">
        <v>16</v>
      </c>
      <c r="I120" s="129" t="n">
        <v>0</v>
      </c>
      <c r="J120" s="129" t="n">
        <f aca="false">ROUND(I120*H120,2)</f>
        <v>0</v>
      </c>
      <c r="K120" s="126"/>
      <c r="L120" s="17"/>
    </row>
    <row r="121" customFormat="false" ht="12.75" hidden="false" customHeight="true" outlineLevel="0" collapsed="false">
      <c r="A121" s="16"/>
      <c r="B121" s="18"/>
      <c r="C121" s="16"/>
      <c r="D121" s="130" t="s">
        <v>81</v>
      </c>
      <c r="E121" s="16"/>
      <c r="F121" s="131" t="s">
        <v>133</v>
      </c>
      <c r="G121" s="16"/>
      <c r="H121" s="16"/>
      <c r="I121" s="16"/>
      <c r="J121" s="16"/>
      <c r="K121" s="16"/>
      <c r="L121" s="17"/>
    </row>
    <row r="122" customFormat="false" ht="12.75" hidden="false" customHeight="true" outlineLevel="0" collapsed="false">
      <c r="A122" s="16"/>
      <c r="B122" s="123"/>
      <c r="C122" s="124" t="n">
        <v>19</v>
      </c>
      <c r="D122" s="124" t="s">
        <v>77</v>
      </c>
      <c r="E122" s="125" t="s">
        <v>134</v>
      </c>
      <c r="F122" s="126" t="s">
        <v>135</v>
      </c>
      <c r="G122" s="127" t="s">
        <v>80</v>
      </c>
      <c r="H122" s="128" t="n">
        <v>16</v>
      </c>
      <c r="I122" s="129" t="n">
        <v>0</v>
      </c>
      <c r="J122" s="129" t="n">
        <f aca="false">ROUND(I122*H122,2)</f>
        <v>0</v>
      </c>
      <c r="K122" s="126"/>
      <c r="L122" s="17"/>
    </row>
    <row r="123" customFormat="false" ht="12.75" hidden="false" customHeight="true" outlineLevel="0" collapsed="false">
      <c r="A123" s="16"/>
      <c r="B123" s="18"/>
      <c r="C123" s="16"/>
      <c r="D123" s="130" t="s">
        <v>81</v>
      </c>
      <c r="E123" s="16"/>
      <c r="F123" s="131" t="s">
        <v>136</v>
      </c>
      <c r="G123" s="16"/>
      <c r="H123" s="16"/>
      <c r="I123" s="16"/>
      <c r="J123" s="16"/>
      <c r="K123" s="16"/>
      <c r="L123" s="17"/>
    </row>
    <row r="124" customFormat="false" ht="12.75" hidden="false" customHeight="true" outlineLevel="0" collapsed="false">
      <c r="A124" s="16"/>
      <c r="B124" s="123"/>
      <c r="C124" s="124" t="n">
        <v>20</v>
      </c>
      <c r="D124" s="124" t="s">
        <v>77</v>
      </c>
      <c r="E124" s="125" t="s">
        <v>137</v>
      </c>
      <c r="F124" s="126" t="s">
        <v>138</v>
      </c>
      <c r="G124" s="127" t="s">
        <v>80</v>
      </c>
      <c r="H124" s="128" t="n">
        <v>16</v>
      </c>
      <c r="I124" s="129" t="n">
        <v>0</v>
      </c>
      <c r="J124" s="129" t="n">
        <f aca="false">ROUND(I124*H124,2)</f>
        <v>0</v>
      </c>
      <c r="K124" s="126"/>
      <c r="L124" s="17"/>
    </row>
    <row r="125" customFormat="false" ht="12.75" hidden="false" customHeight="true" outlineLevel="0" collapsed="false">
      <c r="A125" s="16"/>
      <c r="B125" s="18"/>
      <c r="C125" s="16"/>
      <c r="D125" s="130" t="s">
        <v>81</v>
      </c>
      <c r="E125" s="16"/>
      <c r="F125" s="131" t="s">
        <v>139</v>
      </c>
      <c r="G125" s="16"/>
      <c r="H125" s="16"/>
      <c r="I125" s="16"/>
      <c r="J125" s="16"/>
      <c r="K125" s="16"/>
      <c r="L125" s="17"/>
    </row>
    <row r="126" customFormat="false" ht="12.75" hidden="false" customHeight="true" outlineLevel="0" collapsed="false">
      <c r="A126" s="16"/>
      <c r="B126" s="123"/>
      <c r="C126" s="124" t="n">
        <v>21</v>
      </c>
      <c r="D126" s="124" t="s">
        <v>77</v>
      </c>
      <c r="E126" s="125" t="s">
        <v>140</v>
      </c>
      <c r="F126" s="126" t="s">
        <v>139</v>
      </c>
      <c r="G126" s="127" t="s">
        <v>80</v>
      </c>
      <c r="H126" s="128" t="n">
        <v>3</v>
      </c>
      <c r="I126" s="129" t="n">
        <v>0</v>
      </c>
      <c r="J126" s="129" t="n">
        <f aca="false">ROUND(I126*H126,2)</f>
        <v>0</v>
      </c>
      <c r="K126" s="126"/>
      <c r="L126" s="17"/>
    </row>
    <row r="127" customFormat="false" ht="12.75" hidden="false" customHeight="true" outlineLevel="0" collapsed="false">
      <c r="A127" s="16"/>
      <c r="B127" s="18"/>
      <c r="C127" s="16"/>
      <c r="D127" s="130" t="s">
        <v>81</v>
      </c>
      <c r="E127" s="16"/>
      <c r="F127" s="131" t="s">
        <v>139</v>
      </c>
      <c r="G127" s="16"/>
      <c r="H127" s="16"/>
      <c r="I127" s="16"/>
      <c r="J127" s="16"/>
      <c r="K127" s="16"/>
      <c r="L127" s="17"/>
    </row>
    <row r="128" customFormat="false" ht="12.75" hidden="false" customHeight="true" outlineLevel="0" collapsed="false">
      <c r="A128" s="16"/>
      <c r="B128" s="123"/>
      <c r="C128" s="124" t="n">
        <v>22</v>
      </c>
      <c r="D128" s="124" t="s">
        <v>77</v>
      </c>
      <c r="E128" s="125" t="s">
        <v>141</v>
      </c>
      <c r="F128" s="126" t="s">
        <v>142</v>
      </c>
      <c r="G128" s="127" t="s">
        <v>80</v>
      </c>
      <c r="H128" s="128" t="n">
        <v>16</v>
      </c>
      <c r="I128" s="129" t="n">
        <v>0</v>
      </c>
      <c r="J128" s="129" t="n">
        <f aca="false">ROUND(I128*H128,2)</f>
        <v>0</v>
      </c>
      <c r="K128" s="126"/>
      <c r="L128" s="17"/>
    </row>
    <row r="129" customFormat="false" ht="12.75" hidden="false" customHeight="true" outlineLevel="0" collapsed="false">
      <c r="A129" s="16"/>
      <c r="B129" s="18"/>
      <c r="C129" s="16"/>
      <c r="D129" s="130" t="s">
        <v>81</v>
      </c>
      <c r="E129" s="16"/>
      <c r="F129" s="131" t="s">
        <v>142</v>
      </c>
      <c r="G129" s="16"/>
      <c r="H129" s="16"/>
      <c r="I129" s="16"/>
      <c r="J129" s="16"/>
      <c r="K129" s="16"/>
      <c r="L129" s="17"/>
    </row>
    <row r="130" customFormat="false" ht="12.75" hidden="false" customHeight="true" outlineLevel="0" collapsed="false">
      <c r="A130" s="16"/>
      <c r="B130" s="123"/>
      <c r="C130" s="124" t="n">
        <v>23</v>
      </c>
      <c r="D130" s="124" t="s">
        <v>77</v>
      </c>
      <c r="E130" s="125" t="s">
        <v>143</v>
      </c>
      <c r="F130" s="126" t="s">
        <v>144</v>
      </c>
      <c r="G130" s="127" t="s">
        <v>80</v>
      </c>
      <c r="H130" s="128" t="n">
        <v>3</v>
      </c>
      <c r="I130" s="129" t="n">
        <v>0</v>
      </c>
      <c r="J130" s="129" t="n">
        <f aca="false">ROUND(I130*H130,2)</f>
        <v>0</v>
      </c>
      <c r="K130" s="126"/>
      <c r="L130" s="17"/>
    </row>
    <row r="131" customFormat="false" ht="12.75" hidden="false" customHeight="true" outlineLevel="0" collapsed="false">
      <c r="A131" s="16"/>
      <c r="B131" s="18"/>
      <c r="C131" s="16"/>
      <c r="D131" s="130" t="s">
        <v>81</v>
      </c>
      <c r="E131" s="16"/>
      <c r="F131" s="131" t="s">
        <v>144</v>
      </c>
      <c r="G131" s="16"/>
      <c r="H131" s="16"/>
      <c r="I131" s="16"/>
      <c r="J131" s="16"/>
      <c r="K131" s="16"/>
      <c r="L131" s="17"/>
    </row>
    <row r="132" customFormat="false" ht="12.75" hidden="false" customHeight="true" outlineLevel="0" collapsed="false">
      <c r="A132" s="16"/>
      <c r="B132" s="123"/>
      <c r="C132" s="124" t="n">
        <v>24</v>
      </c>
      <c r="D132" s="124" t="s">
        <v>77</v>
      </c>
      <c r="E132" s="125" t="s">
        <v>145</v>
      </c>
      <c r="F132" s="126" t="s">
        <v>146</v>
      </c>
      <c r="G132" s="127" t="s">
        <v>85</v>
      </c>
      <c r="H132" s="128" t="n">
        <v>19</v>
      </c>
      <c r="I132" s="129" t="n">
        <v>0</v>
      </c>
      <c r="J132" s="129" t="n">
        <f aca="false">ROUND(I132*H132,2)</f>
        <v>0</v>
      </c>
      <c r="K132" s="126"/>
      <c r="L132" s="17"/>
    </row>
    <row r="133" customFormat="false" ht="12.75" hidden="false" customHeight="true" outlineLevel="0" collapsed="false">
      <c r="A133" s="16"/>
      <c r="B133" s="18"/>
      <c r="C133" s="16"/>
      <c r="D133" s="132" t="s">
        <v>81</v>
      </c>
      <c r="E133" s="16"/>
      <c r="F133" s="133" t="s">
        <v>146</v>
      </c>
      <c r="G133" s="16"/>
      <c r="H133" s="16"/>
      <c r="I133" s="16"/>
      <c r="J133" s="16"/>
      <c r="K133" s="16"/>
      <c r="L133" s="17"/>
    </row>
    <row r="134" customFormat="false" ht="33.4" hidden="false" customHeight="true" outlineLevel="0" collapsed="false">
      <c r="A134" s="117"/>
      <c r="B134" s="118"/>
      <c r="C134" s="117"/>
      <c r="D134" s="119" t="s">
        <v>73</v>
      </c>
      <c r="E134" s="120" t="s">
        <v>147</v>
      </c>
      <c r="F134" s="120" t="s">
        <v>148</v>
      </c>
      <c r="G134" s="117"/>
      <c r="H134" s="117"/>
      <c r="I134" s="117"/>
      <c r="J134" s="121" t="n">
        <f aca="false">SUM(J135:J140)</f>
        <v>0</v>
      </c>
      <c r="K134" s="117"/>
      <c r="L134" s="122"/>
    </row>
    <row r="135" customFormat="false" ht="12.75" hidden="false" customHeight="true" outlineLevel="0" collapsed="false">
      <c r="A135" s="16"/>
      <c r="B135" s="123"/>
      <c r="C135" s="124" t="n">
        <v>31</v>
      </c>
      <c r="D135" s="124" t="s">
        <v>77</v>
      </c>
      <c r="E135" s="125" t="s">
        <v>149</v>
      </c>
      <c r="F135" s="126" t="s">
        <v>150</v>
      </c>
      <c r="G135" s="127" t="s">
        <v>80</v>
      </c>
      <c r="H135" s="128" t="n">
        <v>76</v>
      </c>
      <c r="I135" s="129" t="n">
        <v>0</v>
      </c>
      <c r="J135" s="129" t="n">
        <f aca="false">ROUND(I135*H135,2)</f>
        <v>0</v>
      </c>
      <c r="K135" s="126"/>
      <c r="L135" s="18"/>
    </row>
    <row r="136" customFormat="false" ht="12.75" hidden="false" customHeight="true" outlineLevel="0" collapsed="false">
      <c r="A136" s="16"/>
      <c r="B136" s="18"/>
      <c r="C136" s="16"/>
      <c r="D136" s="134" t="s">
        <v>81</v>
      </c>
      <c r="E136" s="16"/>
      <c r="F136" s="135" t="s">
        <v>150</v>
      </c>
      <c r="G136" s="16"/>
      <c r="H136" s="16"/>
      <c r="I136" s="16"/>
      <c r="J136" s="16"/>
      <c r="K136" s="16"/>
      <c r="L136" s="18"/>
    </row>
    <row r="137" s="136" customFormat="true" ht="14.9" hidden="false" customHeight="true" outlineLevel="0" collapsed="false">
      <c r="A137" s="16"/>
      <c r="B137" s="123"/>
      <c r="C137" s="124" t="n">
        <v>32</v>
      </c>
      <c r="D137" s="124" t="s">
        <v>77</v>
      </c>
      <c r="E137" s="125" t="s">
        <v>141</v>
      </c>
      <c r="F137" s="126" t="s">
        <v>151</v>
      </c>
      <c r="G137" s="127" t="s">
        <v>80</v>
      </c>
      <c r="H137" s="128" t="n">
        <v>11</v>
      </c>
      <c r="I137" s="129" t="n">
        <v>0</v>
      </c>
      <c r="J137" s="129" t="n">
        <f aca="false">ROUND(I137*H137,2)</f>
        <v>0</v>
      </c>
      <c r="K137" s="126"/>
      <c r="L137" s="18"/>
    </row>
    <row r="138" customFormat="false" ht="12.75" hidden="false" customHeight="true" outlineLevel="0" collapsed="false">
      <c r="A138" s="16"/>
      <c r="B138" s="123"/>
      <c r="C138" s="124" t="n">
        <v>33</v>
      </c>
      <c r="D138" s="124" t="s">
        <v>77</v>
      </c>
      <c r="E138" s="125" t="s">
        <v>143</v>
      </c>
      <c r="F138" s="126" t="s">
        <v>152</v>
      </c>
      <c r="G138" s="127" t="s">
        <v>85</v>
      </c>
      <c r="H138" s="128" t="n">
        <v>70</v>
      </c>
      <c r="I138" s="129" t="n">
        <v>0</v>
      </c>
      <c r="J138" s="129" t="n">
        <f aca="false">ROUND(I138*H138,2)</f>
        <v>0</v>
      </c>
      <c r="K138" s="126"/>
      <c r="L138" s="17"/>
    </row>
    <row r="139" customFormat="false" ht="14.9" hidden="false" customHeight="true" outlineLevel="0" collapsed="false">
      <c r="A139" s="16"/>
      <c r="B139" s="123"/>
      <c r="C139" s="124" t="n">
        <v>34</v>
      </c>
      <c r="D139" s="124" t="s">
        <v>77</v>
      </c>
      <c r="E139" s="125" t="s">
        <v>145</v>
      </c>
      <c r="F139" s="126" t="s">
        <v>135</v>
      </c>
      <c r="G139" s="127" t="s">
        <v>80</v>
      </c>
      <c r="H139" s="128" t="n">
        <v>9</v>
      </c>
      <c r="I139" s="129" t="n">
        <v>0</v>
      </c>
      <c r="J139" s="129" t="n">
        <f aca="false">ROUND(I139*H139,2)</f>
        <v>0</v>
      </c>
      <c r="K139" s="126"/>
      <c r="L139" s="18"/>
    </row>
    <row r="140" customFormat="false" ht="14.9" hidden="false" customHeight="true" outlineLevel="0" collapsed="false">
      <c r="A140" s="16"/>
      <c r="B140" s="123"/>
      <c r="C140" s="124" t="n">
        <v>35</v>
      </c>
      <c r="D140" s="124" t="s">
        <v>77</v>
      </c>
      <c r="E140" s="125" t="s">
        <v>153</v>
      </c>
      <c r="F140" s="126" t="s">
        <v>138</v>
      </c>
      <c r="G140" s="127" t="s">
        <v>80</v>
      </c>
      <c r="H140" s="128" t="n">
        <v>9</v>
      </c>
      <c r="I140" s="129" t="n">
        <v>0</v>
      </c>
      <c r="J140" s="129" t="n">
        <f aca="false">ROUND(I140*H140,2)</f>
        <v>0</v>
      </c>
      <c r="K140" s="126"/>
      <c r="L140" s="18"/>
    </row>
    <row r="141" customFormat="false" ht="33.4" hidden="false" customHeight="true" outlineLevel="0" collapsed="false">
      <c r="A141" s="117"/>
      <c r="B141" s="118"/>
      <c r="C141" s="117"/>
      <c r="D141" s="137" t="s">
        <v>73</v>
      </c>
      <c r="E141" s="138" t="s">
        <v>154</v>
      </c>
      <c r="F141" s="138" t="s">
        <v>154</v>
      </c>
      <c r="G141" s="117"/>
      <c r="H141" s="117"/>
      <c r="I141" s="117"/>
      <c r="J141" s="139" t="n">
        <f aca="false">J142</f>
        <v>0</v>
      </c>
      <c r="K141" s="117"/>
      <c r="L141" s="122"/>
    </row>
    <row r="142" customFormat="false" ht="17.25" hidden="false" customHeight="true" outlineLevel="0" collapsed="false">
      <c r="A142" s="117"/>
      <c r="B142" s="118"/>
      <c r="C142" s="117"/>
      <c r="D142" s="119" t="s">
        <v>73</v>
      </c>
      <c r="E142" s="140" t="s">
        <v>155</v>
      </c>
      <c r="F142" s="140" t="s">
        <v>156</v>
      </c>
      <c r="G142" s="117"/>
      <c r="H142" s="117"/>
      <c r="I142" s="117"/>
      <c r="J142" s="141" t="n">
        <f aca="false">SUM(J143:J215)</f>
        <v>0</v>
      </c>
      <c r="K142" s="117"/>
      <c r="L142" s="122"/>
    </row>
    <row r="143" customFormat="false" ht="21.4" hidden="false" customHeight="true" outlineLevel="0" collapsed="false">
      <c r="A143" s="16"/>
      <c r="B143" s="123"/>
      <c r="C143" s="124" t="n">
        <v>41</v>
      </c>
      <c r="D143" s="124" t="s">
        <v>77</v>
      </c>
      <c r="E143" s="125" t="s">
        <v>153</v>
      </c>
      <c r="F143" s="126" t="s">
        <v>157</v>
      </c>
      <c r="G143" s="127" t="s">
        <v>80</v>
      </c>
      <c r="H143" s="128" t="n">
        <v>14</v>
      </c>
      <c r="I143" s="129" t="n">
        <v>0</v>
      </c>
      <c r="J143" s="129" t="n">
        <f aca="false">ROUND(I143*H143,2)</f>
        <v>0</v>
      </c>
      <c r="K143" s="126"/>
      <c r="L143" s="17"/>
    </row>
    <row r="144" customFormat="false" ht="21.75" hidden="false" customHeight="true" outlineLevel="0" collapsed="false">
      <c r="A144" s="16"/>
      <c r="B144" s="18"/>
      <c r="C144" s="16"/>
      <c r="D144" s="134" t="s">
        <v>81</v>
      </c>
      <c r="E144" s="16"/>
      <c r="F144" s="135" t="s">
        <v>158</v>
      </c>
      <c r="G144" s="16"/>
      <c r="H144" s="16"/>
      <c r="I144" s="16"/>
      <c r="K144" s="16"/>
      <c r="L144" s="17"/>
    </row>
    <row r="145" customFormat="false" ht="34.2" hidden="false" customHeight="true" outlineLevel="0" collapsed="false">
      <c r="A145" s="16"/>
      <c r="B145" s="18"/>
      <c r="C145" s="16"/>
      <c r="D145" s="142" t="s">
        <v>159</v>
      </c>
      <c r="E145" s="16"/>
      <c r="F145" s="143" t="s">
        <v>160</v>
      </c>
      <c r="G145" s="16"/>
      <c r="H145" s="16"/>
      <c r="I145" s="16"/>
      <c r="J145" s="16"/>
      <c r="K145" s="16"/>
      <c r="L145" s="17"/>
    </row>
    <row r="146" customFormat="false" ht="21.4" hidden="false" customHeight="true" outlineLevel="0" collapsed="false">
      <c r="A146" s="16"/>
      <c r="B146" s="123"/>
      <c r="C146" s="124" t="n">
        <v>42</v>
      </c>
      <c r="D146" s="124" t="s">
        <v>77</v>
      </c>
      <c r="E146" s="125" t="s">
        <v>161</v>
      </c>
      <c r="F146" s="126" t="s">
        <v>162</v>
      </c>
      <c r="G146" s="127" t="s">
        <v>80</v>
      </c>
      <c r="H146" s="128" t="n">
        <v>3</v>
      </c>
      <c r="I146" s="129" t="n">
        <v>0</v>
      </c>
      <c r="J146" s="129" t="n">
        <f aca="false">ROUND(I146*H146,2)</f>
        <v>0</v>
      </c>
      <c r="K146" s="126"/>
      <c r="L146" s="17"/>
    </row>
    <row r="147" customFormat="false" ht="18" hidden="false" customHeight="true" outlineLevel="0" collapsed="false">
      <c r="A147" s="16"/>
      <c r="B147" s="18"/>
      <c r="C147" s="16"/>
      <c r="D147" s="134" t="s">
        <v>81</v>
      </c>
      <c r="E147" s="16"/>
      <c r="F147" s="135" t="s">
        <v>163</v>
      </c>
      <c r="G147" s="16"/>
      <c r="H147" s="16"/>
      <c r="I147" s="16"/>
      <c r="K147" s="16"/>
      <c r="L147" s="17"/>
    </row>
    <row r="148" customFormat="false" ht="34.2" hidden="false" customHeight="true" outlineLevel="0" collapsed="false">
      <c r="A148" s="16"/>
      <c r="B148" s="18"/>
      <c r="C148" s="16"/>
      <c r="D148" s="142" t="s">
        <v>159</v>
      </c>
      <c r="E148" s="16"/>
      <c r="F148" s="143" t="s">
        <v>164</v>
      </c>
      <c r="G148" s="16"/>
      <c r="H148" s="16"/>
      <c r="I148" s="16"/>
      <c r="J148" s="16"/>
      <c r="K148" s="16"/>
      <c r="L148" s="17"/>
    </row>
    <row r="149" customFormat="false" ht="21.4" hidden="false" customHeight="true" outlineLevel="0" collapsed="false">
      <c r="A149" s="16"/>
      <c r="B149" s="123"/>
      <c r="C149" s="124" t="n">
        <v>43</v>
      </c>
      <c r="D149" s="124" t="s">
        <v>77</v>
      </c>
      <c r="E149" s="125" t="s">
        <v>153</v>
      </c>
      <c r="F149" s="126" t="s">
        <v>165</v>
      </c>
      <c r="G149" s="127" t="s">
        <v>80</v>
      </c>
      <c r="H149" s="128" t="n">
        <v>2</v>
      </c>
      <c r="I149" s="129" t="n">
        <v>0</v>
      </c>
      <c r="J149" s="129" t="n">
        <f aca="false">ROUND(I149*H149,2)</f>
        <v>0</v>
      </c>
      <c r="K149" s="126"/>
      <c r="L149" s="17"/>
    </row>
    <row r="150" customFormat="false" ht="21.75" hidden="false" customHeight="true" outlineLevel="0" collapsed="false">
      <c r="A150" s="16"/>
      <c r="B150" s="18"/>
      <c r="C150" s="16"/>
      <c r="D150" s="134" t="s">
        <v>81</v>
      </c>
      <c r="E150" s="16"/>
      <c r="F150" s="135" t="s">
        <v>166</v>
      </c>
      <c r="G150" s="16"/>
      <c r="H150" s="16"/>
      <c r="I150" s="16"/>
      <c r="K150" s="16"/>
      <c r="L150" s="17"/>
    </row>
    <row r="151" customFormat="false" ht="34.2" hidden="false" customHeight="true" outlineLevel="0" collapsed="false">
      <c r="A151" s="16"/>
      <c r="B151" s="18"/>
      <c r="C151" s="16"/>
      <c r="D151" s="142" t="s">
        <v>159</v>
      </c>
      <c r="E151" s="16"/>
      <c r="F151" s="143" t="s">
        <v>167</v>
      </c>
      <c r="G151" s="16"/>
      <c r="H151" s="16"/>
      <c r="I151" s="16"/>
      <c r="J151" s="16"/>
      <c r="K151" s="16"/>
      <c r="L151" s="17"/>
    </row>
    <row r="152" customFormat="false" ht="14.9" hidden="false" customHeight="true" outlineLevel="0" collapsed="false">
      <c r="A152" s="16"/>
      <c r="B152" s="123"/>
      <c r="C152" s="124" t="n">
        <v>44</v>
      </c>
      <c r="D152" s="124" t="s">
        <v>77</v>
      </c>
      <c r="E152" s="125" t="s">
        <v>168</v>
      </c>
      <c r="F152" s="126" t="s">
        <v>169</v>
      </c>
      <c r="G152" s="127" t="s">
        <v>80</v>
      </c>
      <c r="H152" s="128" t="n">
        <v>11</v>
      </c>
      <c r="I152" s="129" t="n">
        <v>0</v>
      </c>
      <c r="J152" s="129" t="n">
        <f aca="false">ROUND(I152*H152,2)</f>
        <v>0</v>
      </c>
      <c r="K152" s="126"/>
      <c r="L152" s="18"/>
    </row>
    <row r="153" customFormat="false" ht="12.75" hidden="false" customHeight="true" outlineLevel="0" collapsed="false">
      <c r="A153" s="16"/>
      <c r="B153" s="18"/>
      <c r="C153" s="16"/>
      <c r="D153" s="134" t="s">
        <v>81</v>
      </c>
      <c r="E153" s="16"/>
      <c r="F153" s="135" t="s">
        <v>170</v>
      </c>
      <c r="G153" s="16"/>
      <c r="H153" s="16"/>
      <c r="I153" s="16"/>
      <c r="K153" s="16"/>
      <c r="L153" s="18"/>
    </row>
    <row r="154" customFormat="false" ht="12.75" hidden="false" customHeight="true" outlineLevel="0" collapsed="false">
      <c r="A154" s="16"/>
      <c r="B154" s="18"/>
      <c r="C154" s="16"/>
      <c r="D154" s="130" t="s">
        <v>159</v>
      </c>
      <c r="E154" s="16"/>
      <c r="F154" s="144"/>
      <c r="G154" s="16"/>
      <c r="H154" s="16"/>
      <c r="I154" s="16"/>
      <c r="J154" s="16"/>
      <c r="K154" s="16"/>
      <c r="L154" s="17"/>
    </row>
    <row r="155" customFormat="false" ht="14.9" hidden="false" customHeight="true" outlineLevel="0" collapsed="false">
      <c r="A155" s="16"/>
      <c r="B155" s="123"/>
      <c r="C155" s="124" t="n">
        <v>45</v>
      </c>
      <c r="D155" s="124" t="s">
        <v>77</v>
      </c>
      <c r="E155" s="125" t="s">
        <v>168</v>
      </c>
      <c r="F155" s="126" t="s">
        <v>169</v>
      </c>
      <c r="G155" s="127" t="s">
        <v>80</v>
      </c>
      <c r="H155" s="128" t="n">
        <v>3</v>
      </c>
      <c r="I155" s="129" t="n">
        <v>0</v>
      </c>
      <c r="J155" s="129" t="n">
        <f aca="false">ROUND(I155*H155,2)</f>
        <v>0</v>
      </c>
      <c r="K155" s="126"/>
      <c r="L155" s="18"/>
    </row>
    <row r="156" customFormat="false" ht="12.75" hidden="false" customHeight="true" outlineLevel="0" collapsed="false">
      <c r="A156" s="16"/>
      <c r="B156" s="18"/>
      <c r="C156" s="16"/>
      <c r="D156" s="134" t="s">
        <v>81</v>
      </c>
      <c r="E156" s="16"/>
      <c r="F156" s="135" t="s">
        <v>171</v>
      </c>
      <c r="G156" s="16"/>
      <c r="H156" s="16"/>
      <c r="I156" s="16"/>
      <c r="K156" s="16"/>
      <c r="L156" s="18"/>
    </row>
    <row r="157" customFormat="false" ht="12.75" hidden="false" customHeight="true" outlineLevel="0" collapsed="false">
      <c r="A157" s="16"/>
      <c r="B157" s="18"/>
      <c r="C157" s="16"/>
      <c r="D157" s="130" t="s">
        <v>159</v>
      </c>
      <c r="E157" s="16"/>
      <c r="F157" s="144"/>
      <c r="G157" s="16"/>
      <c r="H157" s="16"/>
      <c r="I157" s="16"/>
      <c r="J157" s="16"/>
      <c r="K157" s="16"/>
      <c r="L157" s="17"/>
    </row>
    <row r="158" customFormat="false" ht="27.35" hidden="false" customHeight="true" outlineLevel="0" collapsed="false">
      <c r="A158" s="16"/>
      <c r="B158" s="123"/>
      <c r="C158" s="124" t="n">
        <v>46</v>
      </c>
      <c r="D158" s="124" t="s">
        <v>77</v>
      </c>
      <c r="E158" s="125" t="s">
        <v>168</v>
      </c>
      <c r="F158" s="126" t="s">
        <v>172</v>
      </c>
      <c r="G158" s="127" t="s">
        <v>80</v>
      </c>
      <c r="H158" s="128" t="n">
        <v>2</v>
      </c>
      <c r="I158" s="129" t="n">
        <v>0</v>
      </c>
      <c r="J158" s="129" t="n">
        <f aca="false">ROUND(I158*H158,2)</f>
        <v>0</v>
      </c>
      <c r="K158" s="126"/>
      <c r="L158" s="18"/>
    </row>
    <row r="159" customFormat="false" ht="21.75" hidden="false" customHeight="true" outlineLevel="0" collapsed="false">
      <c r="A159" s="16"/>
      <c r="B159" s="18"/>
      <c r="C159" s="16"/>
      <c r="D159" s="134" t="s">
        <v>81</v>
      </c>
      <c r="E159" s="16"/>
      <c r="F159" s="135" t="s">
        <v>173</v>
      </c>
      <c r="G159" s="16"/>
      <c r="H159" s="16"/>
      <c r="I159" s="16"/>
      <c r="K159" s="16"/>
      <c r="L159" s="18"/>
    </row>
    <row r="160" customFormat="false" ht="14.9" hidden="false" customHeight="true" outlineLevel="0" collapsed="false">
      <c r="A160" s="16"/>
      <c r="B160" s="123"/>
      <c r="C160" s="124" t="n">
        <v>47</v>
      </c>
      <c r="D160" s="124" t="s">
        <v>77</v>
      </c>
      <c r="E160" s="125" t="s">
        <v>168</v>
      </c>
      <c r="F160" s="126" t="s">
        <v>174</v>
      </c>
      <c r="G160" s="127" t="s">
        <v>80</v>
      </c>
      <c r="H160" s="128" t="n">
        <v>11</v>
      </c>
      <c r="I160" s="129" t="n">
        <v>0</v>
      </c>
      <c r="J160" s="129" t="n">
        <f aca="false">ROUND(I160*H160,2)</f>
        <v>0</v>
      </c>
      <c r="K160" s="126"/>
      <c r="L160" s="18"/>
    </row>
    <row r="161" customFormat="false" ht="12.75" hidden="false" customHeight="true" outlineLevel="0" collapsed="false">
      <c r="A161" s="16"/>
      <c r="B161" s="18"/>
      <c r="C161" s="16"/>
      <c r="D161" s="134" t="s">
        <v>81</v>
      </c>
      <c r="E161" s="16"/>
      <c r="F161" s="135" t="s">
        <v>175</v>
      </c>
      <c r="G161" s="16"/>
      <c r="H161" s="16"/>
      <c r="I161" s="16"/>
      <c r="K161" s="16"/>
      <c r="L161" s="18"/>
    </row>
    <row r="162" customFormat="false" ht="14.9" hidden="false" customHeight="true" outlineLevel="0" collapsed="false">
      <c r="A162" s="16"/>
      <c r="B162" s="123"/>
      <c r="C162" s="124" t="n">
        <v>48</v>
      </c>
      <c r="D162" s="124" t="s">
        <v>77</v>
      </c>
      <c r="E162" s="125" t="s">
        <v>168</v>
      </c>
      <c r="F162" s="126" t="s">
        <v>176</v>
      </c>
      <c r="G162" s="127" t="s">
        <v>80</v>
      </c>
      <c r="H162" s="128" t="n">
        <v>3</v>
      </c>
      <c r="I162" s="129" t="n">
        <v>0</v>
      </c>
      <c r="J162" s="129" t="n">
        <f aca="false">ROUND(I162*H162,2)</f>
        <v>0</v>
      </c>
      <c r="K162" s="126"/>
      <c r="L162" s="18"/>
    </row>
    <row r="163" customFormat="false" ht="22.35" hidden="false" customHeight="true" outlineLevel="0" collapsed="false">
      <c r="A163" s="16"/>
      <c r="B163" s="18"/>
      <c r="C163" s="16"/>
      <c r="D163" s="134" t="s">
        <v>81</v>
      </c>
      <c r="E163" s="16"/>
      <c r="F163" s="135" t="s">
        <v>177</v>
      </c>
      <c r="G163" s="16"/>
      <c r="H163" s="16"/>
      <c r="I163" s="16"/>
      <c r="K163" s="16"/>
      <c r="L163" s="18"/>
    </row>
    <row r="164" customFormat="false" ht="14.9" hidden="false" customHeight="true" outlineLevel="0" collapsed="false">
      <c r="A164" s="16"/>
      <c r="B164" s="123"/>
      <c r="C164" s="124" t="n">
        <v>49</v>
      </c>
      <c r="D164" s="124" t="s">
        <v>77</v>
      </c>
      <c r="E164" s="125" t="s">
        <v>168</v>
      </c>
      <c r="F164" s="126" t="s">
        <v>178</v>
      </c>
      <c r="G164" s="127" t="s">
        <v>80</v>
      </c>
      <c r="H164" s="128" t="n">
        <v>2</v>
      </c>
      <c r="I164" s="129" t="n">
        <v>0</v>
      </c>
      <c r="J164" s="129" t="n">
        <f aca="false">ROUND(I164*H164,2)</f>
        <v>0</v>
      </c>
      <c r="K164" s="126"/>
      <c r="L164" s="18"/>
    </row>
    <row r="165" customFormat="false" ht="22.35" hidden="false" customHeight="true" outlineLevel="0" collapsed="false">
      <c r="A165" s="16"/>
      <c r="B165" s="18"/>
      <c r="C165" s="16"/>
      <c r="D165" s="134" t="s">
        <v>81</v>
      </c>
      <c r="E165" s="16"/>
      <c r="F165" s="135" t="s">
        <v>179</v>
      </c>
      <c r="G165" s="16"/>
      <c r="H165" s="16"/>
      <c r="I165" s="16"/>
      <c r="K165" s="16"/>
      <c r="L165" s="18"/>
    </row>
    <row r="166" customFormat="false" ht="12.75" hidden="false" customHeight="true" outlineLevel="0" collapsed="false">
      <c r="A166" s="16"/>
      <c r="B166" s="123"/>
      <c r="C166" s="124" t="n">
        <v>50</v>
      </c>
      <c r="D166" s="124" t="s">
        <v>77</v>
      </c>
      <c r="E166" s="125" t="s">
        <v>180</v>
      </c>
      <c r="F166" s="126" t="s">
        <v>181</v>
      </c>
      <c r="G166" s="127" t="s">
        <v>80</v>
      </c>
      <c r="H166" s="128" t="n">
        <v>13</v>
      </c>
      <c r="I166" s="129" t="n">
        <v>0</v>
      </c>
      <c r="J166" s="129" t="n">
        <f aca="false">ROUND(I166*H166,2)</f>
        <v>0</v>
      </c>
      <c r="K166" s="126"/>
      <c r="L166" s="17"/>
    </row>
    <row r="167" customFormat="false" ht="12.75" hidden="false" customHeight="true" outlineLevel="0" collapsed="false">
      <c r="A167" s="16"/>
      <c r="B167" s="18"/>
      <c r="C167" s="16"/>
      <c r="D167" s="130" t="s">
        <v>81</v>
      </c>
      <c r="E167" s="16"/>
      <c r="F167" s="131" t="s">
        <v>181</v>
      </c>
      <c r="G167" s="16"/>
      <c r="H167" s="16"/>
      <c r="I167" s="16"/>
      <c r="J167" s="16"/>
      <c r="K167" s="16"/>
      <c r="L167" s="17"/>
    </row>
    <row r="168" customFormat="false" ht="12.75" hidden="false" customHeight="true" outlineLevel="0" collapsed="false">
      <c r="A168" s="16"/>
      <c r="B168" s="123"/>
      <c r="C168" s="124" t="n">
        <v>51</v>
      </c>
      <c r="D168" s="124" t="s">
        <v>77</v>
      </c>
      <c r="E168" s="125" t="s">
        <v>180</v>
      </c>
      <c r="F168" s="126" t="s">
        <v>182</v>
      </c>
      <c r="G168" s="127" t="s">
        <v>80</v>
      </c>
      <c r="H168" s="128" t="n">
        <v>3</v>
      </c>
      <c r="I168" s="129" t="n">
        <v>0</v>
      </c>
      <c r="J168" s="129" t="n">
        <f aca="false">ROUND(I168*H168,2)</f>
        <v>0</v>
      </c>
      <c r="K168" s="126"/>
      <c r="L168" s="17"/>
    </row>
    <row r="169" customFormat="false" ht="12.75" hidden="false" customHeight="true" outlineLevel="0" collapsed="false">
      <c r="A169" s="16"/>
      <c r="B169" s="18"/>
      <c r="C169" s="16"/>
      <c r="D169" s="130" t="s">
        <v>81</v>
      </c>
      <c r="E169" s="16"/>
      <c r="F169" s="131" t="s">
        <v>181</v>
      </c>
      <c r="G169" s="16"/>
      <c r="H169" s="16"/>
      <c r="I169" s="16"/>
      <c r="J169" s="16"/>
      <c r="K169" s="16"/>
      <c r="L169" s="17"/>
    </row>
    <row r="170" customFormat="false" ht="12.75" hidden="false" customHeight="true" outlineLevel="0" collapsed="false">
      <c r="A170" s="16"/>
      <c r="B170" s="123"/>
      <c r="C170" s="124" t="n">
        <v>52</v>
      </c>
      <c r="D170" s="124" t="s">
        <v>77</v>
      </c>
      <c r="E170" s="125" t="s">
        <v>183</v>
      </c>
      <c r="F170" s="126" t="s">
        <v>184</v>
      </c>
      <c r="G170" s="127" t="s">
        <v>80</v>
      </c>
      <c r="H170" s="128" t="n">
        <v>11</v>
      </c>
      <c r="I170" s="129" t="n">
        <v>0</v>
      </c>
      <c r="J170" s="129" t="n">
        <f aca="false">ROUND(I170*H170,2)</f>
        <v>0</v>
      </c>
      <c r="K170" s="126"/>
      <c r="L170" s="17"/>
    </row>
    <row r="171" customFormat="false" ht="12.75" hidden="false" customHeight="true" outlineLevel="0" collapsed="false">
      <c r="A171" s="16"/>
      <c r="B171" s="18"/>
      <c r="C171" s="16"/>
      <c r="D171" s="130" t="s">
        <v>81</v>
      </c>
      <c r="E171" s="16"/>
      <c r="F171" s="131" t="s">
        <v>184</v>
      </c>
      <c r="G171" s="16"/>
      <c r="H171" s="16"/>
      <c r="I171" s="16"/>
      <c r="J171" s="16"/>
      <c r="K171" s="16"/>
      <c r="L171" s="17"/>
    </row>
    <row r="172" customFormat="false" ht="12.75" hidden="false" customHeight="true" outlineLevel="0" collapsed="false">
      <c r="A172" s="16"/>
      <c r="B172" s="123"/>
      <c r="C172" s="124" t="n">
        <v>53</v>
      </c>
      <c r="D172" s="124" t="s">
        <v>77</v>
      </c>
      <c r="E172" s="125" t="s">
        <v>183</v>
      </c>
      <c r="F172" s="126" t="s">
        <v>185</v>
      </c>
      <c r="G172" s="127" t="s">
        <v>80</v>
      </c>
      <c r="H172" s="128" t="n">
        <v>3</v>
      </c>
      <c r="I172" s="129" t="n">
        <v>0</v>
      </c>
      <c r="J172" s="129" t="n">
        <f aca="false">ROUND(I172*H172,2)</f>
        <v>0</v>
      </c>
      <c r="K172" s="126"/>
      <c r="L172" s="17"/>
    </row>
    <row r="173" customFormat="false" ht="12.75" hidden="false" customHeight="true" outlineLevel="0" collapsed="false">
      <c r="A173" s="16"/>
      <c r="B173" s="18"/>
      <c r="C173" s="16"/>
      <c r="D173" s="130" t="s">
        <v>81</v>
      </c>
      <c r="E173" s="16"/>
      <c r="F173" s="131" t="s">
        <v>184</v>
      </c>
      <c r="G173" s="16"/>
      <c r="H173" s="16"/>
      <c r="I173" s="16"/>
      <c r="J173" s="16"/>
      <c r="K173" s="16"/>
      <c r="L173" s="17"/>
    </row>
    <row r="174" customFormat="false" ht="12.75" hidden="false" customHeight="true" outlineLevel="0" collapsed="false">
      <c r="A174" s="16"/>
      <c r="B174" s="123"/>
      <c r="C174" s="124" t="n">
        <v>54</v>
      </c>
      <c r="D174" s="124" t="s">
        <v>77</v>
      </c>
      <c r="E174" s="125" t="s">
        <v>183</v>
      </c>
      <c r="F174" s="126" t="s">
        <v>186</v>
      </c>
      <c r="G174" s="127" t="s">
        <v>80</v>
      </c>
      <c r="H174" s="128" t="n">
        <v>2</v>
      </c>
      <c r="I174" s="129" t="n">
        <v>0</v>
      </c>
      <c r="J174" s="129" t="n">
        <f aca="false">ROUND(I174*H174,2)</f>
        <v>0</v>
      </c>
      <c r="K174" s="126"/>
      <c r="L174" s="17"/>
    </row>
    <row r="175" customFormat="false" ht="12.75" hidden="false" customHeight="true" outlineLevel="0" collapsed="false">
      <c r="A175" s="16"/>
      <c r="B175" s="18"/>
      <c r="C175" s="16"/>
      <c r="D175" s="130" t="s">
        <v>81</v>
      </c>
      <c r="E175" s="16"/>
      <c r="F175" s="131" t="s">
        <v>187</v>
      </c>
      <c r="G175" s="16"/>
      <c r="H175" s="16"/>
      <c r="I175" s="16"/>
      <c r="J175" s="16"/>
      <c r="K175" s="16"/>
      <c r="L175" s="17"/>
    </row>
    <row r="176" customFormat="false" ht="12.75" hidden="false" customHeight="true" outlineLevel="0" collapsed="false">
      <c r="A176" s="16"/>
      <c r="B176" s="123"/>
      <c r="C176" s="124" t="n">
        <v>55</v>
      </c>
      <c r="D176" s="124" t="s">
        <v>77</v>
      </c>
      <c r="E176" s="125" t="s">
        <v>188</v>
      </c>
      <c r="F176" s="126" t="s">
        <v>189</v>
      </c>
      <c r="G176" s="127" t="s">
        <v>80</v>
      </c>
      <c r="H176" s="128" t="n">
        <v>19</v>
      </c>
      <c r="I176" s="129" t="n">
        <v>0</v>
      </c>
      <c r="J176" s="129" t="n">
        <f aca="false">ROUND(I176*H176,2)</f>
        <v>0</v>
      </c>
      <c r="K176" s="126"/>
      <c r="L176" s="17"/>
    </row>
    <row r="177" customFormat="false" ht="12.75" hidden="false" customHeight="true" outlineLevel="0" collapsed="false">
      <c r="A177" s="16"/>
      <c r="B177" s="18"/>
      <c r="C177" s="16"/>
      <c r="D177" s="130" t="s">
        <v>81</v>
      </c>
      <c r="E177" s="16"/>
      <c r="F177" s="131" t="s">
        <v>189</v>
      </c>
      <c r="G177" s="16"/>
      <c r="H177" s="16"/>
      <c r="I177" s="16"/>
      <c r="J177" s="16"/>
      <c r="K177" s="16"/>
      <c r="L177" s="17"/>
    </row>
    <row r="178" customFormat="false" ht="14.9" hidden="false" customHeight="true" outlineLevel="0" collapsed="false">
      <c r="A178" s="16"/>
      <c r="B178" s="123"/>
      <c r="C178" s="124" t="n">
        <v>56</v>
      </c>
      <c r="D178" s="124" t="s">
        <v>77</v>
      </c>
      <c r="E178" s="125" t="s">
        <v>190</v>
      </c>
      <c r="F178" s="126" t="s">
        <v>191</v>
      </c>
      <c r="G178" s="127" t="s">
        <v>85</v>
      </c>
      <c r="H178" s="128" t="n">
        <v>6</v>
      </c>
      <c r="I178" s="129" t="n">
        <v>0</v>
      </c>
      <c r="J178" s="129" t="n">
        <f aca="false">ROUND(I178*H178,2)</f>
        <v>0</v>
      </c>
      <c r="K178" s="126"/>
      <c r="L178" s="17"/>
    </row>
    <row r="179" customFormat="false" ht="14.65" hidden="false" customHeight="true" outlineLevel="0" collapsed="false">
      <c r="A179" s="16"/>
      <c r="B179" s="18"/>
      <c r="C179" s="16"/>
      <c r="D179" s="130" t="s">
        <v>81</v>
      </c>
      <c r="E179" s="16"/>
      <c r="F179" s="131" t="s">
        <v>192</v>
      </c>
      <c r="G179" s="16"/>
      <c r="H179" s="16"/>
      <c r="I179" s="16"/>
      <c r="J179" s="16"/>
      <c r="K179" s="16"/>
      <c r="L179" s="17"/>
    </row>
    <row r="180" customFormat="false" ht="12.75" hidden="false" customHeight="true" outlineLevel="0" collapsed="false">
      <c r="A180" s="16"/>
      <c r="B180" s="123"/>
      <c r="C180" s="124" t="n">
        <v>57</v>
      </c>
      <c r="D180" s="124" t="s">
        <v>77</v>
      </c>
      <c r="E180" s="125" t="s">
        <v>193</v>
      </c>
      <c r="F180" s="126" t="s">
        <v>194</v>
      </c>
      <c r="G180" s="127" t="s">
        <v>85</v>
      </c>
      <c r="H180" s="128" t="n">
        <v>45</v>
      </c>
      <c r="I180" s="129" t="n">
        <v>0</v>
      </c>
      <c r="J180" s="129" t="n">
        <f aca="false">ROUND(I180*H180,2)</f>
        <v>0</v>
      </c>
      <c r="K180" s="126"/>
      <c r="L180" s="17"/>
    </row>
    <row r="181" customFormat="false" ht="12.75" hidden="false" customHeight="true" outlineLevel="0" collapsed="false">
      <c r="A181" s="16"/>
      <c r="B181" s="18"/>
      <c r="C181" s="16"/>
      <c r="D181" s="130" t="s">
        <v>81</v>
      </c>
      <c r="E181" s="16"/>
      <c r="F181" s="131" t="s">
        <v>194</v>
      </c>
      <c r="G181" s="16"/>
      <c r="H181" s="16"/>
      <c r="I181" s="16"/>
      <c r="J181" s="16"/>
      <c r="K181" s="16"/>
      <c r="L181" s="17"/>
    </row>
    <row r="182" customFormat="false" ht="12.75" hidden="false" customHeight="true" outlineLevel="0" collapsed="false">
      <c r="A182" s="16"/>
      <c r="B182" s="123"/>
      <c r="C182" s="124" t="n">
        <v>58</v>
      </c>
      <c r="D182" s="124" t="s">
        <v>77</v>
      </c>
      <c r="E182" s="125" t="s">
        <v>195</v>
      </c>
      <c r="F182" s="126" t="s">
        <v>196</v>
      </c>
      <c r="G182" s="127" t="s">
        <v>85</v>
      </c>
      <c r="H182" s="128" t="n">
        <v>606</v>
      </c>
      <c r="I182" s="129" t="n">
        <v>0</v>
      </c>
      <c r="J182" s="129" t="n">
        <f aca="false">ROUND(I182*H182,2)</f>
        <v>0</v>
      </c>
      <c r="K182" s="126"/>
      <c r="L182" s="17"/>
    </row>
    <row r="183" customFormat="false" ht="12.75" hidden="false" customHeight="true" outlineLevel="0" collapsed="false">
      <c r="A183" s="16"/>
      <c r="B183" s="18"/>
      <c r="C183" s="16"/>
      <c r="D183" s="130" t="s">
        <v>81</v>
      </c>
      <c r="E183" s="16"/>
      <c r="F183" s="131" t="s">
        <v>196</v>
      </c>
      <c r="G183" s="16"/>
      <c r="H183" s="16"/>
      <c r="I183" s="16"/>
      <c r="J183" s="16"/>
      <c r="K183" s="16"/>
      <c r="L183" s="17"/>
    </row>
    <row r="184" customFormat="false" ht="12.75" hidden="false" customHeight="true" outlineLevel="0" collapsed="false">
      <c r="A184" s="16"/>
      <c r="B184" s="123"/>
      <c r="C184" s="124" t="n">
        <v>59</v>
      </c>
      <c r="D184" s="124" t="s">
        <v>77</v>
      </c>
      <c r="E184" s="125" t="s">
        <v>197</v>
      </c>
      <c r="F184" s="126" t="s">
        <v>198</v>
      </c>
      <c r="G184" s="127" t="s">
        <v>85</v>
      </c>
      <c r="H184" s="128" t="n">
        <v>65</v>
      </c>
      <c r="I184" s="129" t="n">
        <v>0</v>
      </c>
      <c r="J184" s="129" t="n">
        <f aca="false">ROUND(I184*H184,2)</f>
        <v>0</v>
      </c>
      <c r="K184" s="126"/>
      <c r="L184" s="17"/>
    </row>
    <row r="185" customFormat="false" ht="12.75" hidden="false" customHeight="true" outlineLevel="0" collapsed="false">
      <c r="A185" s="16"/>
      <c r="B185" s="18"/>
      <c r="C185" s="16"/>
      <c r="D185" s="130" t="s">
        <v>81</v>
      </c>
      <c r="E185" s="16"/>
      <c r="F185" s="131" t="s">
        <v>198</v>
      </c>
      <c r="G185" s="16"/>
      <c r="H185" s="16"/>
      <c r="I185" s="16"/>
      <c r="J185" s="16"/>
      <c r="K185" s="16"/>
      <c r="L185" s="17"/>
    </row>
    <row r="186" customFormat="false" ht="12.75" hidden="false" customHeight="true" outlineLevel="0" collapsed="false">
      <c r="A186" s="16"/>
      <c r="B186" s="123"/>
      <c r="C186" s="124" t="n">
        <v>60</v>
      </c>
      <c r="D186" s="124" t="s">
        <v>77</v>
      </c>
      <c r="E186" s="125" t="s">
        <v>199</v>
      </c>
      <c r="F186" s="126" t="s">
        <v>200</v>
      </c>
      <c r="G186" s="127" t="s">
        <v>85</v>
      </c>
      <c r="H186" s="128" t="n">
        <v>20</v>
      </c>
      <c r="I186" s="129" t="n">
        <v>0</v>
      </c>
      <c r="J186" s="129" t="n">
        <f aca="false">ROUND(I186*H186,2)</f>
        <v>0</v>
      </c>
      <c r="K186" s="126"/>
      <c r="L186" s="17"/>
    </row>
    <row r="187" customFormat="false" ht="12.75" hidden="false" customHeight="true" outlineLevel="0" collapsed="false">
      <c r="A187" s="16"/>
      <c r="B187" s="18"/>
      <c r="C187" s="16"/>
      <c r="D187" s="130" t="s">
        <v>81</v>
      </c>
      <c r="E187" s="16"/>
      <c r="F187" s="131" t="s">
        <v>200</v>
      </c>
      <c r="G187" s="16"/>
      <c r="H187" s="16"/>
      <c r="I187" s="16"/>
      <c r="J187" s="16"/>
      <c r="K187" s="16"/>
      <c r="L187" s="17"/>
    </row>
    <row r="188" customFormat="false" ht="12.75" hidden="false" customHeight="true" outlineLevel="0" collapsed="false">
      <c r="A188" s="16"/>
      <c r="B188" s="123"/>
      <c r="C188" s="124" t="n">
        <v>61</v>
      </c>
      <c r="D188" s="124" t="s">
        <v>77</v>
      </c>
      <c r="E188" s="125" t="s">
        <v>201</v>
      </c>
      <c r="F188" s="126" t="s">
        <v>202</v>
      </c>
      <c r="G188" s="127" t="s">
        <v>85</v>
      </c>
      <c r="H188" s="128" t="n">
        <v>580</v>
      </c>
      <c r="I188" s="129" t="n">
        <v>0</v>
      </c>
      <c r="J188" s="129" t="n">
        <f aca="false">ROUND(I188*H188,2)</f>
        <v>0</v>
      </c>
      <c r="K188" s="126"/>
      <c r="L188" s="17"/>
    </row>
    <row r="189" customFormat="false" ht="12.75" hidden="false" customHeight="true" outlineLevel="0" collapsed="false">
      <c r="A189" s="16"/>
      <c r="B189" s="18"/>
      <c r="C189" s="16"/>
      <c r="D189" s="130" t="s">
        <v>81</v>
      </c>
      <c r="E189" s="16"/>
      <c r="F189" s="131" t="s">
        <v>203</v>
      </c>
      <c r="G189" s="16"/>
      <c r="H189" s="16"/>
      <c r="I189" s="16"/>
      <c r="J189" s="16"/>
      <c r="K189" s="16"/>
      <c r="L189" s="17"/>
    </row>
    <row r="190" customFormat="false" ht="12.75" hidden="false" customHeight="true" outlineLevel="0" collapsed="false">
      <c r="A190" s="16"/>
      <c r="B190" s="123"/>
      <c r="C190" s="124" t="n">
        <v>62</v>
      </c>
      <c r="D190" s="124" t="s">
        <v>77</v>
      </c>
      <c r="E190" s="125" t="s">
        <v>204</v>
      </c>
      <c r="F190" s="126" t="s">
        <v>205</v>
      </c>
      <c r="G190" s="127" t="s">
        <v>80</v>
      </c>
      <c r="H190" s="128" t="n">
        <v>6</v>
      </c>
      <c r="I190" s="129" t="n">
        <v>0</v>
      </c>
      <c r="J190" s="129" t="n">
        <f aca="false">ROUND(I190*H190,2)</f>
        <v>0</v>
      </c>
      <c r="K190" s="126"/>
      <c r="L190" s="17"/>
    </row>
    <row r="191" customFormat="false" ht="12.75" hidden="false" customHeight="true" outlineLevel="0" collapsed="false">
      <c r="A191" s="16"/>
      <c r="B191" s="18"/>
      <c r="C191" s="16"/>
      <c r="D191" s="130" t="s">
        <v>81</v>
      </c>
      <c r="E191" s="16"/>
      <c r="F191" s="131" t="s">
        <v>205</v>
      </c>
      <c r="G191" s="16"/>
      <c r="H191" s="16"/>
      <c r="I191" s="16"/>
      <c r="J191" s="16"/>
      <c r="K191" s="16"/>
      <c r="L191" s="17"/>
    </row>
    <row r="192" customFormat="false" ht="12.75" hidden="false" customHeight="true" outlineLevel="0" collapsed="false">
      <c r="A192" s="16"/>
      <c r="B192" s="123"/>
      <c r="C192" s="124" t="n">
        <v>63</v>
      </c>
      <c r="D192" s="124" t="s">
        <v>77</v>
      </c>
      <c r="E192" s="125" t="s">
        <v>206</v>
      </c>
      <c r="F192" s="126" t="s">
        <v>207</v>
      </c>
      <c r="G192" s="127" t="s">
        <v>80</v>
      </c>
      <c r="H192" s="128" t="n">
        <v>20</v>
      </c>
      <c r="I192" s="129" t="n">
        <v>0</v>
      </c>
      <c r="J192" s="129" t="n">
        <f aca="false">ROUND(I192*H192,2)</f>
        <v>0</v>
      </c>
      <c r="K192" s="126"/>
      <c r="L192" s="17"/>
    </row>
    <row r="193" customFormat="false" ht="12.75" hidden="false" customHeight="true" outlineLevel="0" collapsed="false">
      <c r="A193" s="16"/>
      <c r="B193" s="18"/>
      <c r="C193" s="16"/>
      <c r="D193" s="130" t="s">
        <v>81</v>
      </c>
      <c r="E193" s="16"/>
      <c r="F193" s="131" t="s">
        <v>207</v>
      </c>
      <c r="G193" s="16"/>
      <c r="H193" s="16"/>
      <c r="I193" s="16"/>
      <c r="J193" s="16"/>
      <c r="K193" s="16"/>
      <c r="L193" s="17"/>
    </row>
    <row r="194" customFormat="false" ht="12.75" hidden="false" customHeight="true" outlineLevel="0" collapsed="false">
      <c r="A194" s="16"/>
      <c r="B194" s="123"/>
      <c r="C194" s="124" t="n">
        <v>64</v>
      </c>
      <c r="D194" s="124" t="s">
        <v>77</v>
      </c>
      <c r="E194" s="125" t="s">
        <v>208</v>
      </c>
      <c r="F194" s="126" t="s">
        <v>209</v>
      </c>
      <c r="G194" s="127" t="s">
        <v>80</v>
      </c>
      <c r="H194" s="128" t="n">
        <v>5</v>
      </c>
      <c r="I194" s="129" t="n">
        <v>0</v>
      </c>
      <c r="J194" s="129" t="n">
        <f aca="false">ROUND(I194*H194,2)</f>
        <v>0</v>
      </c>
      <c r="K194" s="126"/>
      <c r="L194" s="17"/>
    </row>
    <row r="195" customFormat="false" ht="12.75" hidden="false" customHeight="true" outlineLevel="0" collapsed="false">
      <c r="A195" s="16"/>
      <c r="B195" s="18"/>
      <c r="C195" s="16"/>
      <c r="D195" s="130" t="s">
        <v>81</v>
      </c>
      <c r="E195" s="16"/>
      <c r="F195" s="131" t="s">
        <v>209</v>
      </c>
      <c r="G195" s="16"/>
      <c r="H195" s="16"/>
      <c r="I195" s="16"/>
      <c r="J195" s="16"/>
      <c r="K195" s="16"/>
      <c r="L195" s="17"/>
    </row>
    <row r="196" s="136" customFormat="true" ht="12.75" hidden="false" customHeight="true" outlineLevel="0" collapsed="false">
      <c r="A196" s="16"/>
      <c r="B196" s="123"/>
      <c r="C196" s="124" t="n">
        <v>65</v>
      </c>
      <c r="D196" s="124" t="s">
        <v>77</v>
      </c>
      <c r="E196" s="125" t="s">
        <v>210</v>
      </c>
      <c r="F196" s="126" t="s">
        <v>211</v>
      </c>
      <c r="G196" s="127" t="s">
        <v>212</v>
      </c>
      <c r="H196" s="128" t="n">
        <f aca="false">H198</f>
        <v>4.875</v>
      </c>
      <c r="I196" s="129" t="n">
        <v>0</v>
      </c>
      <c r="J196" s="129" t="n">
        <f aca="false">ROUND(I196*H196,2)</f>
        <v>0</v>
      </c>
      <c r="K196" s="126"/>
      <c r="L196" s="17"/>
    </row>
    <row r="197" customFormat="false" ht="12.75" hidden="false" customHeight="true" outlineLevel="0" collapsed="false">
      <c r="A197" s="16"/>
      <c r="B197" s="18"/>
      <c r="C197" s="16"/>
      <c r="D197" s="145" t="s">
        <v>81</v>
      </c>
      <c r="E197" s="16"/>
      <c r="F197" s="131" t="s">
        <v>211</v>
      </c>
      <c r="G197" s="16"/>
      <c r="H197" s="16"/>
      <c r="I197" s="16"/>
      <c r="J197" s="16"/>
      <c r="K197" s="16"/>
      <c r="L197" s="17"/>
    </row>
    <row r="198" customFormat="false" ht="14.65" hidden="false" customHeight="true" outlineLevel="0" collapsed="false">
      <c r="A198" s="16"/>
      <c r="B198" s="18"/>
      <c r="C198" s="16"/>
      <c r="D198" s="145" t="s">
        <v>213</v>
      </c>
      <c r="E198" s="16"/>
      <c r="F198" s="131" t="s">
        <v>214</v>
      </c>
      <c r="G198" s="16"/>
      <c r="H198" s="16" t="n">
        <f aca="false">(9*0.5*0.5+7*0.5*0.75)</f>
        <v>4.875</v>
      </c>
      <c r="I198" s="16"/>
      <c r="J198" s="16"/>
      <c r="K198" s="16"/>
      <c r="L198" s="17"/>
    </row>
    <row r="199" customFormat="false" ht="12.75" hidden="false" customHeight="true" outlineLevel="0" collapsed="false">
      <c r="A199" s="16"/>
      <c r="B199" s="123"/>
      <c r="C199" s="124" t="n">
        <v>66</v>
      </c>
      <c r="D199" s="124" t="s">
        <v>77</v>
      </c>
      <c r="E199" s="125" t="s">
        <v>215</v>
      </c>
      <c r="F199" s="126" t="s">
        <v>216</v>
      </c>
      <c r="G199" s="127" t="s">
        <v>212</v>
      </c>
      <c r="H199" s="128" t="n">
        <f aca="false">H201</f>
        <v>43.75</v>
      </c>
      <c r="I199" s="129" t="n">
        <v>0</v>
      </c>
      <c r="J199" s="129" t="n">
        <f aca="false">ROUND(I199*H199,2)</f>
        <v>0</v>
      </c>
      <c r="K199" s="126"/>
      <c r="L199" s="17"/>
    </row>
    <row r="200" customFormat="false" ht="12.75" hidden="false" customHeight="true" outlineLevel="0" collapsed="false">
      <c r="A200" s="16"/>
      <c r="B200" s="18"/>
      <c r="C200" s="16"/>
      <c r="D200" s="145" t="s">
        <v>81</v>
      </c>
      <c r="E200" s="16"/>
      <c r="F200" s="131" t="s">
        <v>216</v>
      </c>
      <c r="G200" s="16"/>
      <c r="H200" s="16"/>
      <c r="I200" s="16"/>
      <c r="J200" s="16"/>
      <c r="K200" s="16"/>
      <c r="L200" s="17"/>
    </row>
    <row r="201" customFormat="false" ht="14.65" hidden="false" customHeight="true" outlineLevel="0" collapsed="false">
      <c r="A201" s="16"/>
      <c r="B201" s="18"/>
      <c r="C201" s="16"/>
      <c r="D201" s="145" t="s">
        <v>213</v>
      </c>
      <c r="E201" s="16"/>
      <c r="F201" s="131" t="s">
        <v>217</v>
      </c>
      <c r="G201" s="16"/>
      <c r="H201" s="16" t="n">
        <f aca="false">(490*0.35*0.25+7*0.5*0.25)</f>
        <v>43.75</v>
      </c>
      <c r="I201" s="16"/>
      <c r="J201" s="16"/>
      <c r="K201" s="16"/>
      <c r="L201" s="17"/>
    </row>
    <row r="202" customFormat="false" ht="12.75" hidden="false" customHeight="true" outlineLevel="0" collapsed="false">
      <c r="A202" s="16"/>
      <c r="B202" s="123"/>
      <c r="C202" s="124" t="n">
        <v>67</v>
      </c>
      <c r="D202" s="124" t="s">
        <v>77</v>
      </c>
      <c r="E202" s="125" t="s">
        <v>218</v>
      </c>
      <c r="F202" s="126" t="s">
        <v>219</v>
      </c>
      <c r="G202" s="127" t="s">
        <v>212</v>
      </c>
      <c r="H202" s="128" t="n">
        <v>0.1</v>
      </c>
      <c r="I202" s="129" t="n">
        <v>0</v>
      </c>
      <c r="J202" s="129" t="n">
        <f aca="false">ROUND(I202*H202,2)</f>
        <v>0</v>
      </c>
      <c r="K202" s="126"/>
      <c r="L202" s="17"/>
    </row>
    <row r="203" customFormat="false" ht="12.75" hidden="false" customHeight="true" outlineLevel="0" collapsed="false">
      <c r="A203" s="16"/>
      <c r="B203" s="18"/>
      <c r="C203" s="16"/>
      <c r="D203" s="130" t="s">
        <v>81</v>
      </c>
      <c r="E203" s="16"/>
      <c r="F203" s="131" t="s">
        <v>219</v>
      </c>
      <c r="G203" s="16"/>
      <c r="H203" s="16"/>
      <c r="I203" s="16"/>
      <c r="J203" s="16"/>
      <c r="K203" s="16"/>
      <c r="L203" s="17"/>
    </row>
    <row r="204" customFormat="false" ht="12.75" hidden="false" customHeight="true" outlineLevel="0" collapsed="false">
      <c r="A204" s="16"/>
      <c r="B204" s="123"/>
      <c r="C204" s="124" t="n">
        <v>68</v>
      </c>
      <c r="D204" s="124" t="s">
        <v>77</v>
      </c>
      <c r="E204" s="125" t="s">
        <v>220</v>
      </c>
      <c r="F204" s="126" t="s">
        <v>221</v>
      </c>
      <c r="G204" s="127" t="s">
        <v>222</v>
      </c>
      <c r="H204" s="128" t="n">
        <v>32</v>
      </c>
      <c r="I204" s="129" t="n">
        <v>0</v>
      </c>
      <c r="J204" s="129" t="n">
        <f aca="false">ROUND(I204*H204,2)</f>
        <v>0</v>
      </c>
      <c r="K204" s="126"/>
      <c r="L204" s="17"/>
    </row>
    <row r="205" customFormat="false" ht="12.75" hidden="false" customHeight="true" outlineLevel="0" collapsed="false">
      <c r="A205" s="16"/>
      <c r="B205" s="18"/>
      <c r="C205" s="16"/>
      <c r="D205" s="130" t="s">
        <v>81</v>
      </c>
      <c r="E205" s="16"/>
      <c r="F205" s="131" t="s">
        <v>221</v>
      </c>
      <c r="G205" s="16"/>
      <c r="H205" s="16"/>
      <c r="I205" s="16"/>
      <c r="J205" s="16"/>
      <c r="K205" s="16"/>
      <c r="L205" s="17"/>
    </row>
    <row r="206" customFormat="false" ht="12.75" hidden="false" customHeight="true" outlineLevel="0" collapsed="false">
      <c r="A206" s="16"/>
      <c r="B206" s="123"/>
      <c r="C206" s="124" t="n">
        <v>69</v>
      </c>
      <c r="D206" s="124" t="s">
        <v>77</v>
      </c>
      <c r="E206" s="125" t="s">
        <v>223</v>
      </c>
      <c r="F206" s="126" t="s">
        <v>224</v>
      </c>
      <c r="G206" s="127" t="s">
        <v>85</v>
      </c>
      <c r="H206" s="128" t="n">
        <v>215</v>
      </c>
      <c r="I206" s="129" t="n">
        <v>0</v>
      </c>
      <c r="J206" s="129" t="n">
        <f aca="false">ROUND(I206*H206,2)</f>
        <v>0</v>
      </c>
      <c r="K206" s="126"/>
      <c r="L206" s="17"/>
    </row>
    <row r="207" customFormat="false" ht="12.75" hidden="false" customHeight="true" outlineLevel="0" collapsed="false">
      <c r="A207" s="16"/>
      <c r="B207" s="18"/>
      <c r="C207" s="16"/>
      <c r="D207" s="130" t="s">
        <v>81</v>
      </c>
      <c r="E207" s="16"/>
      <c r="F207" s="131" t="s">
        <v>225</v>
      </c>
      <c r="G207" s="16"/>
      <c r="H207" s="16"/>
      <c r="I207" s="16"/>
      <c r="K207" s="16"/>
      <c r="L207" s="17"/>
    </row>
    <row r="208" s="136" customFormat="true" ht="12.75" hidden="false" customHeight="true" outlineLevel="0" collapsed="false">
      <c r="A208" s="16"/>
      <c r="B208" s="123"/>
      <c r="C208" s="124" t="n">
        <v>70</v>
      </c>
      <c r="D208" s="124" t="s">
        <v>226</v>
      </c>
      <c r="E208" s="125" t="s">
        <v>227</v>
      </c>
      <c r="F208" s="126" t="s">
        <v>228</v>
      </c>
      <c r="G208" s="127" t="s">
        <v>85</v>
      </c>
      <c r="H208" s="128" t="n">
        <v>700</v>
      </c>
      <c r="I208" s="129" t="n">
        <v>0</v>
      </c>
      <c r="J208" s="129" t="n">
        <f aca="false">ROUND(I208*H208,2)</f>
        <v>0</v>
      </c>
      <c r="K208" s="146"/>
      <c r="L208" s="147"/>
    </row>
    <row r="209" customFormat="false" ht="12.75" hidden="false" customHeight="true" outlineLevel="0" collapsed="false">
      <c r="A209" s="16"/>
      <c r="B209" s="18"/>
      <c r="C209" s="16"/>
      <c r="D209" s="130" t="s">
        <v>81</v>
      </c>
      <c r="E209" s="16"/>
      <c r="F209" s="131" t="s">
        <v>225</v>
      </c>
      <c r="G209" s="16"/>
      <c r="H209" s="16"/>
      <c r="I209" s="16"/>
      <c r="K209" s="16"/>
      <c r="L209" s="17"/>
    </row>
    <row r="210" customFormat="false" ht="12.75" hidden="false" customHeight="true" outlineLevel="0" collapsed="false">
      <c r="A210" s="16"/>
      <c r="B210" s="18"/>
      <c r="C210" s="148" t="n">
        <v>71</v>
      </c>
      <c r="D210" s="130"/>
      <c r="E210" s="125" t="s">
        <v>229</v>
      </c>
      <c r="F210" s="126" t="s">
        <v>230</v>
      </c>
      <c r="G210" s="127" t="s">
        <v>80</v>
      </c>
      <c r="H210" s="128" t="n">
        <v>19</v>
      </c>
      <c r="I210" s="129" t="n">
        <v>0</v>
      </c>
      <c r="J210" s="129" t="n">
        <f aca="false">ROUND(I210*H210,2)</f>
        <v>0</v>
      </c>
      <c r="K210" s="16"/>
      <c r="L210" s="17"/>
    </row>
    <row r="211" customFormat="false" ht="12.75" hidden="false" customHeight="true" outlineLevel="0" collapsed="false">
      <c r="A211" s="16"/>
      <c r="B211" s="18"/>
      <c r="C211" s="16"/>
      <c r="D211" s="130"/>
      <c r="E211" s="16"/>
      <c r="F211" s="133" t="s">
        <v>230</v>
      </c>
      <c r="G211" s="16"/>
      <c r="H211" s="16"/>
      <c r="I211" s="16"/>
      <c r="K211" s="16"/>
      <c r="L211" s="17"/>
    </row>
    <row r="212" customFormat="false" ht="12.75" hidden="false" customHeight="true" outlineLevel="0" collapsed="false">
      <c r="A212" s="16"/>
      <c r="B212" s="18"/>
      <c r="C212" s="124" t="n">
        <v>72</v>
      </c>
      <c r="D212" s="130"/>
      <c r="E212" s="16" t="s">
        <v>231</v>
      </c>
      <c r="F212" s="133" t="s">
        <v>232</v>
      </c>
      <c r="G212" s="127" t="s">
        <v>85</v>
      </c>
      <c r="H212" s="128" t="n">
        <v>12</v>
      </c>
      <c r="I212" s="129" t="n">
        <v>0</v>
      </c>
      <c r="J212" s="129" t="n">
        <f aca="false">ROUND(I212*H212,2)</f>
        <v>0</v>
      </c>
      <c r="K212" s="16"/>
      <c r="L212" s="17"/>
    </row>
    <row r="213" customFormat="false" ht="12.75" hidden="false" customHeight="true" outlineLevel="0" collapsed="false">
      <c r="A213" s="16"/>
      <c r="B213" s="18"/>
      <c r="C213" s="16"/>
      <c r="D213" s="130"/>
      <c r="E213" s="16"/>
      <c r="F213" s="133"/>
      <c r="G213" s="16"/>
      <c r="H213" s="16"/>
      <c r="I213" s="16"/>
      <c r="K213" s="16"/>
      <c r="L213" s="17"/>
    </row>
    <row r="214" customFormat="false" ht="12.75" hidden="false" customHeight="true" outlineLevel="0" collapsed="false">
      <c r="A214" s="16"/>
      <c r="B214" s="123"/>
      <c r="C214" s="124" t="n">
        <v>73</v>
      </c>
      <c r="D214" s="124" t="s">
        <v>77</v>
      </c>
      <c r="E214" s="125" t="s">
        <v>233</v>
      </c>
      <c r="F214" s="126" t="s">
        <v>234</v>
      </c>
      <c r="G214" s="127" t="s">
        <v>80</v>
      </c>
      <c r="H214" s="128" t="n">
        <v>2</v>
      </c>
      <c r="I214" s="129" t="n">
        <v>0</v>
      </c>
      <c r="J214" s="129" t="n">
        <f aca="false">ROUND(I214*H214,2)</f>
        <v>0</v>
      </c>
      <c r="K214" s="126"/>
      <c r="L214" s="17"/>
    </row>
    <row r="215" customFormat="false" ht="12.75" hidden="false" customHeight="true" outlineLevel="0" collapsed="false">
      <c r="A215" s="16"/>
      <c r="B215" s="18"/>
      <c r="C215" s="16"/>
      <c r="D215" s="132" t="s">
        <v>81</v>
      </c>
      <c r="E215" s="16"/>
      <c r="F215" s="133"/>
      <c r="G215" s="16"/>
      <c r="H215" s="16"/>
      <c r="I215" s="16"/>
      <c r="K215" s="16"/>
      <c r="L215" s="17"/>
    </row>
    <row r="216" customFormat="false" ht="50.65" hidden="false" customHeight="true" outlineLevel="0" collapsed="false">
      <c r="A216" s="117"/>
      <c r="B216" s="118"/>
      <c r="C216" s="117"/>
      <c r="D216" s="119" t="s">
        <v>73</v>
      </c>
      <c r="E216" s="120" t="s">
        <v>235</v>
      </c>
      <c r="F216" s="120" t="s">
        <v>236</v>
      </c>
      <c r="G216" s="117"/>
      <c r="H216" s="117"/>
      <c r="I216" s="117"/>
      <c r="J216" s="121" t="n">
        <f aca="false">SUM(J217:J224)</f>
        <v>0</v>
      </c>
      <c r="K216" s="117"/>
      <c r="L216" s="122"/>
    </row>
    <row r="217" customFormat="false" ht="12.75" hidden="false" customHeight="true" outlineLevel="0" collapsed="false">
      <c r="A217" s="16"/>
      <c r="B217" s="123"/>
      <c r="C217" s="124" t="n">
        <v>81</v>
      </c>
      <c r="D217" s="124" t="s">
        <v>77</v>
      </c>
      <c r="E217" s="125" t="s">
        <v>237</v>
      </c>
      <c r="F217" s="126" t="s">
        <v>238</v>
      </c>
      <c r="G217" s="127" t="s">
        <v>239</v>
      </c>
      <c r="H217" s="128" t="n">
        <v>12</v>
      </c>
      <c r="I217" s="129" t="n">
        <v>0</v>
      </c>
      <c r="J217" s="129" t="n">
        <f aca="false">ROUND(I217*H217,2)</f>
        <v>0</v>
      </c>
      <c r="K217" s="126"/>
      <c r="L217" s="17"/>
    </row>
    <row r="218" customFormat="false" ht="12.75" hidden="false" customHeight="true" outlineLevel="0" collapsed="false">
      <c r="A218" s="16"/>
      <c r="B218" s="123"/>
      <c r="C218" s="124" t="n">
        <v>82</v>
      </c>
      <c r="D218" s="124" t="s">
        <v>77</v>
      </c>
      <c r="E218" s="125" t="s">
        <v>240</v>
      </c>
      <c r="F218" s="126" t="s">
        <v>241</v>
      </c>
      <c r="G218" s="127" t="s">
        <v>239</v>
      </c>
      <c r="H218" s="128" t="n">
        <v>24</v>
      </c>
      <c r="I218" s="129" t="n">
        <v>0</v>
      </c>
      <c r="J218" s="129" t="n">
        <f aca="false">ROUND(I218*H218,2)</f>
        <v>0</v>
      </c>
      <c r="K218" s="126"/>
      <c r="L218" s="17"/>
    </row>
    <row r="219" customFormat="false" ht="12.75" hidden="false" customHeight="true" outlineLevel="0" collapsed="false">
      <c r="A219" s="16"/>
      <c r="B219" s="123"/>
      <c r="C219" s="124" t="n">
        <v>83</v>
      </c>
      <c r="D219" s="124" t="s">
        <v>77</v>
      </c>
      <c r="E219" s="125" t="s">
        <v>242</v>
      </c>
      <c r="F219" s="126" t="s">
        <v>243</v>
      </c>
      <c r="G219" s="127" t="s">
        <v>239</v>
      </c>
      <c r="H219" s="128" t="n">
        <v>4</v>
      </c>
      <c r="I219" s="129" t="n">
        <v>0</v>
      </c>
      <c r="J219" s="129" t="n">
        <f aca="false">ROUND(I219*H219,2)</f>
        <v>0</v>
      </c>
      <c r="K219" s="126"/>
      <c r="L219" s="17"/>
    </row>
    <row r="220" customFormat="false" ht="12.75" hidden="false" customHeight="true" outlineLevel="0" collapsed="false">
      <c r="A220" s="16"/>
      <c r="B220" s="123"/>
      <c r="C220" s="124" t="n">
        <v>84</v>
      </c>
      <c r="D220" s="124" t="s">
        <v>77</v>
      </c>
      <c r="E220" s="125" t="s">
        <v>244</v>
      </c>
      <c r="F220" s="126" t="s">
        <v>245</v>
      </c>
      <c r="G220" s="127" t="s">
        <v>239</v>
      </c>
      <c r="H220" s="128" t="n">
        <v>16</v>
      </c>
      <c r="I220" s="129" t="n">
        <v>0</v>
      </c>
      <c r="J220" s="129" t="n">
        <f aca="false">ROUND(I220*H220,2)</f>
        <v>0</v>
      </c>
      <c r="K220" s="126"/>
      <c r="L220" s="17"/>
    </row>
    <row r="221" customFormat="false" ht="12.75" hidden="false" customHeight="true" outlineLevel="0" collapsed="false">
      <c r="A221" s="16"/>
      <c r="B221" s="123"/>
      <c r="C221" s="124" t="n">
        <v>85</v>
      </c>
      <c r="D221" s="124" t="s">
        <v>77</v>
      </c>
      <c r="E221" s="125" t="s">
        <v>246</v>
      </c>
      <c r="F221" s="126" t="s">
        <v>247</v>
      </c>
      <c r="G221" s="127" t="s">
        <v>239</v>
      </c>
      <c r="H221" s="128" t="n">
        <v>10</v>
      </c>
      <c r="I221" s="129" t="n">
        <v>0</v>
      </c>
      <c r="J221" s="129" t="n">
        <f aca="false">ROUND(I221*H221,2)</f>
        <v>0</v>
      </c>
      <c r="K221" s="126"/>
      <c r="L221" s="17"/>
    </row>
    <row r="222" customFormat="false" ht="12.75" hidden="false" customHeight="true" outlineLevel="0" collapsed="false">
      <c r="A222" s="16"/>
      <c r="B222" s="123"/>
      <c r="C222" s="124" t="n">
        <v>86</v>
      </c>
      <c r="D222" s="124" t="s">
        <v>77</v>
      </c>
      <c r="E222" s="125" t="s">
        <v>248</v>
      </c>
      <c r="F222" s="126" t="s">
        <v>249</v>
      </c>
      <c r="G222" s="127" t="s">
        <v>239</v>
      </c>
      <c r="H222" s="128" t="n">
        <v>4</v>
      </c>
      <c r="I222" s="129" t="n">
        <v>0</v>
      </c>
      <c r="J222" s="129" t="n">
        <f aca="false">ROUND(I222*H222,2)</f>
        <v>0</v>
      </c>
      <c r="K222" s="126"/>
      <c r="L222" s="17"/>
    </row>
    <row r="223" customFormat="false" ht="24.25" hidden="false" customHeight="true" outlineLevel="0" collapsed="false">
      <c r="A223" s="16"/>
      <c r="B223" s="123"/>
      <c r="C223" s="124" t="n">
        <v>87</v>
      </c>
      <c r="D223" s="124" t="s">
        <v>77</v>
      </c>
      <c r="E223" s="125" t="s">
        <v>250</v>
      </c>
      <c r="F223" s="126" t="s">
        <v>251</v>
      </c>
      <c r="G223" s="127" t="s">
        <v>239</v>
      </c>
      <c r="H223" s="128" t="n">
        <v>6</v>
      </c>
      <c r="I223" s="129" t="n">
        <v>0</v>
      </c>
      <c r="J223" s="129" t="n">
        <f aca="false">ROUND(I223*H223,2)</f>
        <v>0</v>
      </c>
      <c r="K223" s="126"/>
      <c r="L223" s="17"/>
    </row>
    <row r="224" customFormat="false" ht="23.6" hidden="false" customHeight="true" outlineLevel="0" collapsed="false">
      <c r="A224" s="16"/>
      <c r="B224" s="123"/>
      <c r="C224" s="124" t="n">
        <v>88</v>
      </c>
      <c r="D224" s="124" t="s">
        <v>77</v>
      </c>
      <c r="E224" s="125" t="s">
        <v>252</v>
      </c>
      <c r="F224" s="126" t="s">
        <v>253</v>
      </c>
      <c r="G224" s="127" t="s">
        <v>239</v>
      </c>
      <c r="H224" s="128" t="n">
        <v>12</v>
      </c>
      <c r="I224" s="129" t="n">
        <v>0</v>
      </c>
      <c r="J224" s="129" t="n">
        <f aca="false">ROUND(I224*H224,2)</f>
        <v>0</v>
      </c>
      <c r="K224" s="126"/>
      <c r="L224" s="17"/>
    </row>
    <row r="225" customFormat="false" ht="39.95" hidden="false" customHeight="true" outlineLevel="0" collapsed="false">
      <c r="A225" s="117"/>
      <c r="B225" s="118"/>
      <c r="C225" s="117"/>
      <c r="D225" s="137" t="s">
        <v>73</v>
      </c>
      <c r="E225" s="138" t="s">
        <v>254</v>
      </c>
      <c r="F225" s="138" t="s">
        <v>255</v>
      </c>
      <c r="G225" s="117"/>
      <c r="H225" s="117"/>
      <c r="I225" s="117"/>
      <c r="J225" s="139" t="n">
        <f aca="false">SUM(J226+J233)</f>
        <v>0</v>
      </c>
      <c r="K225" s="117"/>
      <c r="L225" s="122"/>
    </row>
    <row r="226" customFormat="false" ht="12.75" hidden="false" customHeight="true" outlineLevel="0" collapsed="false">
      <c r="A226" s="117"/>
      <c r="B226" s="118"/>
      <c r="C226" s="117"/>
      <c r="D226" s="119" t="s">
        <v>73</v>
      </c>
      <c r="E226" s="140" t="s">
        <v>256</v>
      </c>
      <c r="F226" s="140" t="s">
        <v>257</v>
      </c>
      <c r="G226" s="117"/>
      <c r="H226" s="117"/>
      <c r="I226" s="117"/>
      <c r="J226" s="141" t="n">
        <f aca="false">SUM(J227:J232)</f>
        <v>0</v>
      </c>
      <c r="K226" s="117"/>
      <c r="L226" s="122"/>
    </row>
    <row r="227" customFormat="false" ht="12.75" hidden="false" customHeight="true" outlineLevel="0" collapsed="false">
      <c r="A227" s="16"/>
      <c r="B227" s="123"/>
      <c r="C227" s="124" t="n">
        <v>91</v>
      </c>
      <c r="D227" s="124" t="s">
        <v>77</v>
      </c>
      <c r="E227" s="125"/>
      <c r="F227" s="126" t="s">
        <v>258</v>
      </c>
      <c r="G227" s="127" t="s">
        <v>259</v>
      </c>
      <c r="H227" s="128" t="n">
        <v>1</v>
      </c>
      <c r="I227" s="129" t="n">
        <v>0</v>
      </c>
      <c r="J227" s="129" t="n">
        <f aca="false">ROUND(I227*H227,2)</f>
        <v>0</v>
      </c>
      <c r="K227" s="126"/>
      <c r="L227" s="17"/>
    </row>
    <row r="228" customFormat="false" ht="12.75" hidden="false" customHeight="true" outlineLevel="0" collapsed="false">
      <c r="A228" s="16"/>
      <c r="B228" s="18"/>
      <c r="C228" s="16"/>
      <c r="D228" s="130" t="s">
        <v>81</v>
      </c>
      <c r="E228" s="16"/>
      <c r="F228" s="131" t="s">
        <v>260</v>
      </c>
      <c r="G228" s="16"/>
      <c r="H228" s="16"/>
      <c r="I228" s="16"/>
      <c r="J228" s="129"/>
      <c r="K228" s="16"/>
      <c r="L228" s="17"/>
    </row>
    <row r="229" s="136" customFormat="true" ht="12.75" hidden="false" customHeight="true" outlineLevel="0" collapsed="false">
      <c r="A229" s="16"/>
      <c r="B229" s="123"/>
      <c r="C229" s="124" t="n">
        <v>92</v>
      </c>
      <c r="D229" s="124" t="s">
        <v>77</v>
      </c>
      <c r="E229" s="125"/>
      <c r="F229" s="126" t="s">
        <v>261</v>
      </c>
      <c r="G229" s="127" t="s">
        <v>259</v>
      </c>
      <c r="H229" s="128" t="n">
        <v>1</v>
      </c>
      <c r="I229" s="129" t="n">
        <v>0</v>
      </c>
      <c r="J229" s="129" t="n">
        <f aca="false">ROUND(I229*H229,2)</f>
        <v>0</v>
      </c>
      <c r="K229" s="126"/>
      <c r="L229" s="17"/>
    </row>
    <row r="230" customFormat="false" ht="14.65" hidden="false" customHeight="true" outlineLevel="0" collapsed="false">
      <c r="A230" s="16"/>
      <c r="B230" s="18"/>
      <c r="C230" s="16"/>
      <c r="D230" s="145" t="s">
        <v>81</v>
      </c>
      <c r="E230" s="16"/>
      <c r="F230" s="131" t="s">
        <v>262</v>
      </c>
      <c r="G230" s="16"/>
      <c r="H230" s="16"/>
      <c r="I230" s="16"/>
      <c r="J230" s="129"/>
      <c r="K230" s="16"/>
      <c r="L230" s="17"/>
    </row>
    <row r="231" customFormat="false" ht="14.9" hidden="false" customHeight="true" outlineLevel="0" collapsed="false">
      <c r="A231" s="16"/>
      <c r="B231" s="123"/>
      <c r="C231" s="124" t="n">
        <v>93</v>
      </c>
      <c r="D231" s="124" t="s">
        <v>77</v>
      </c>
      <c r="E231" s="125"/>
      <c r="F231" s="126" t="s">
        <v>257</v>
      </c>
      <c r="G231" s="127" t="s">
        <v>259</v>
      </c>
      <c r="H231" s="128" t="n">
        <v>1</v>
      </c>
      <c r="I231" s="129" t="n">
        <v>0</v>
      </c>
      <c r="J231" s="129" t="n">
        <f aca="false">ROUND(I231*H231,2)</f>
        <v>0</v>
      </c>
      <c r="K231" s="126"/>
      <c r="L231" s="17"/>
    </row>
    <row r="232" customFormat="false" ht="12.75" hidden="false" customHeight="true" outlineLevel="0" collapsed="false">
      <c r="A232" s="16"/>
      <c r="B232" s="18"/>
      <c r="C232" s="16"/>
      <c r="D232" s="149" t="s">
        <v>81</v>
      </c>
      <c r="E232" s="16"/>
      <c r="F232" s="133" t="s">
        <v>262</v>
      </c>
      <c r="G232" s="16"/>
      <c r="H232" s="16"/>
      <c r="I232" s="16"/>
      <c r="J232" s="16"/>
      <c r="K232" s="16"/>
      <c r="L232" s="17"/>
    </row>
    <row r="233" s="156" customFormat="true" ht="27.4" hidden="false" customHeight="true" outlineLevel="0" collapsed="false">
      <c r="A233" s="150"/>
      <c r="B233" s="151"/>
      <c r="C233" s="150"/>
      <c r="D233" s="152" t="s">
        <v>73</v>
      </c>
      <c r="E233" s="153" t="s">
        <v>263</v>
      </c>
      <c r="F233" s="153" t="s">
        <v>264</v>
      </c>
      <c r="G233" s="150"/>
      <c r="H233" s="150"/>
      <c r="I233" s="150"/>
      <c r="J233" s="154" t="n">
        <f aca="false">SUM(J234:J236)</f>
        <v>0</v>
      </c>
      <c r="K233" s="150"/>
      <c r="L233" s="155"/>
    </row>
    <row r="234" s="136" customFormat="true" ht="12.75" hidden="false" customHeight="true" outlineLevel="0" collapsed="false">
      <c r="A234" s="16"/>
      <c r="B234" s="123"/>
      <c r="C234" s="124" t="n">
        <v>94</v>
      </c>
      <c r="D234" s="124" t="s">
        <v>77</v>
      </c>
      <c r="E234" s="125"/>
      <c r="F234" s="126" t="s">
        <v>265</v>
      </c>
      <c r="G234" s="127" t="s">
        <v>259</v>
      </c>
      <c r="H234" s="128" t="n">
        <v>1</v>
      </c>
      <c r="I234" s="129" t="n">
        <v>0</v>
      </c>
      <c r="J234" s="129" t="n">
        <f aca="false">H234*I234</f>
        <v>0</v>
      </c>
      <c r="K234" s="126"/>
      <c r="L234" s="17"/>
    </row>
    <row r="235" customFormat="false" ht="12.75" hidden="false" customHeight="true" outlineLevel="0" collapsed="false">
      <c r="A235" s="16"/>
      <c r="B235" s="18"/>
      <c r="C235" s="16"/>
      <c r="D235" s="149" t="s">
        <v>81</v>
      </c>
      <c r="E235" s="16"/>
      <c r="F235" s="135" t="s">
        <v>266</v>
      </c>
      <c r="G235" s="16"/>
      <c r="H235" s="16"/>
      <c r="I235" s="16"/>
      <c r="J235" s="16"/>
      <c r="K235" s="16"/>
      <c r="L235" s="17"/>
    </row>
    <row r="236" customFormat="false" ht="12.75" hidden="false" customHeight="true" outlineLevel="0" collapsed="false">
      <c r="A236" s="16"/>
      <c r="B236" s="18"/>
      <c r="C236" s="40"/>
      <c r="D236" s="40"/>
      <c r="E236" s="40"/>
      <c r="F236" s="40"/>
      <c r="G236" s="40"/>
      <c r="H236" s="40"/>
      <c r="I236" s="40"/>
      <c r="J236" s="40"/>
      <c r="K236" s="40"/>
      <c r="L236" s="17"/>
    </row>
  </sheetData>
  <printOptions headings="false" gridLines="false" gridLinesSet="true" horizontalCentered="false" verticalCentered="false"/>
  <pageMargins left="0.118055555555556" right="0" top="0.472222222222222" bottom="0.747916666666667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R65536"/>
  <sheetViews>
    <sheetView windowProtection="false" showFormulas="false" showGridLines="true" showRowColHeaders="true" showZeros="true" rightToLeft="false" tabSelected="false" showOutlineSymbols="true" defaultGridColor="true" view="normal" topLeftCell="A88" colorId="64" zoomScale="120" zoomScaleNormal="120" zoomScalePageLayoutView="100" workbookViewId="0">
      <selection pane="topLeft" activeCell="I206" activeCellId="0" sqref="I206"/>
    </sheetView>
  </sheetViews>
  <sheetFormatPr defaultRowHeight="6.95"/>
  <cols>
    <col collapsed="false" hidden="false" max="1" min="1" style="157" width="2.85204081632653"/>
    <col collapsed="false" hidden="false" max="2" min="2" style="157" width="1.28571428571429"/>
    <col collapsed="false" hidden="false" max="3" min="3" style="157" width="3.14285714285714"/>
    <col collapsed="false" hidden="false" max="4" min="4" style="157" width="3.28571428571429"/>
    <col collapsed="false" hidden="false" max="5" min="5" style="157" width="12.984693877551"/>
    <col collapsed="false" hidden="false" max="6" min="6" style="157" width="61.3469387755102"/>
    <col collapsed="false" hidden="false" max="7" min="7" style="157" width="6.56122448979592"/>
    <col collapsed="false" hidden="false" max="8" min="8" style="157" width="8.41326530612245"/>
    <col collapsed="false" hidden="false" max="9" min="9" style="157" width="9.55612244897959"/>
    <col collapsed="false" hidden="false" max="10" min="10" style="157" width="17.6938775510204"/>
    <col collapsed="false" hidden="false" max="11" min="11" style="157" width="12.9234693877551"/>
    <col collapsed="false" hidden="false" max="12" min="12" style="0" width="6.8469387755102"/>
    <col collapsed="false" hidden="false" max="15" min="13" style="157" width="6.99489795918367"/>
    <col collapsed="false" hidden="false" max="16" min="16" style="157" width="9.55612244897959"/>
    <col collapsed="false" hidden="false" max="17" min="17" style="157" width="6.99489795918367"/>
    <col collapsed="false" hidden="false" max="18" min="18" style="157" width="11.8418367346939"/>
    <col collapsed="false" hidden="false" max="19" min="19" style="157" width="6.13775510204082"/>
    <col collapsed="false" hidden="false" max="20" min="20" style="157" width="22.3979591836735"/>
    <col collapsed="false" hidden="false" max="21" min="21" style="157" width="12.4081632653061"/>
    <col collapsed="false" hidden="false" max="22" min="22" style="157" width="9.28061224489796"/>
    <col collapsed="false" hidden="false" max="23" min="23" style="157" width="12.4081632653061"/>
    <col collapsed="false" hidden="false" max="24" min="24" style="157" width="9.28061224489796"/>
    <col collapsed="false" hidden="false" max="25" min="25" style="157" width="11.2755102040816"/>
    <col collapsed="false" hidden="false" max="26" min="26" style="157" width="8.28061224489796"/>
    <col collapsed="false" hidden="false" max="27" min="27" style="157" width="11.2755102040816"/>
    <col collapsed="false" hidden="false" max="28" min="28" style="157" width="12.4081632653061"/>
    <col collapsed="false" hidden="false" max="29" min="29" style="157" width="8.28061224489796"/>
    <col collapsed="false" hidden="false" max="30" min="30" style="157" width="11.2755102040816"/>
    <col collapsed="false" hidden="false" max="31" min="31" style="157" width="12.4081632653061"/>
    <col collapsed="false" hidden="false" max="43" min="32" style="0" width="6.8469387755102"/>
    <col collapsed="false" hidden="false" max="56" min="44" style="157" width="6.99489795918367"/>
    <col collapsed="false" hidden="false" max="57" min="57" style="157" width="9.54591836734694"/>
    <col collapsed="false" hidden="false" max="62" min="58" style="157" width="6.99489795918367"/>
    <col collapsed="false" hidden="false" max="63" min="63" style="157" width="12.9948979591837"/>
    <col collapsed="false" hidden="false" max="65" min="64" style="157" width="6.99489795918367"/>
    <col collapsed="false" hidden="false" max="1025" min="66" style="0" width="6.8469387755102"/>
  </cols>
  <sheetData>
    <row r="1" customFormat="false" ht="21.75" hidden="false" customHeight="true" outlineLevel="0" collapsed="false">
      <c r="A1" s="158"/>
      <c r="B1" s="159"/>
      <c r="C1" s="159"/>
      <c r="D1" s="160"/>
      <c r="E1" s="159"/>
      <c r="F1" s="161"/>
      <c r="G1" s="161"/>
      <c r="H1" s="161"/>
      <c r="I1" s="159"/>
      <c r="J1" s="161"/>
      <c r="K1" s="160"/>
      <c r="L1" s="161"/>
      <c r="M1" s="161"/>
      <c r="N1" s="161"/>
      <c r="O1" s="161"/>
      <c r="P1" s="161"/>
      <c r="Q1" s="161"/>
      <c r="R1" s="161"/>
      <c r="S1" s="161"/>
      <c r="T1" s="161"/>
      <c r="U1" s="162"/>
      <c r="V1" s="162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customFormat="false" ht="13.35" hidden="false" customHeight="tru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0"/>
      <c r="X2" s="0"/>
      <c r="Y2" s="0"/>
      <c r="Z2" s="0"/>
      <c r="AA2" s="0"/>
      <c r="AB2" s="0"/>
      <c r="AC2" s="0"/>
      <c r="AD2" s="0"/>
      <c r="AE2" s="0"/>
      <c r="AR2" s="0"/>
      <c r="AS2" s="0"/>
      <c r="AT2" s="163" t="s">
        <v>267</v>
      </c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</row>
    <row r="3" customFormat="false" ht="6.95" hidden="false" customHeight="true" outlineLevel="0" collapsed="false">
      <c r="A3" s="0"/>
      <c r="B3" s="3"/>
      <c r="C3" s="4"/>
      <c r="D3" s="4"/>
      <c r="E3" s="4"/>
      <c r="F3" s="4"/>
      <c r="G3" s="4"/>
      <c r="H3" s="4"/>
      <c r="I3" s="4"/>
      <c r="J3" s="4"/>
      <c r="K3" s="5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R3" s="0"/>
      <c r="AS3" s="0"/>
      <c r="AT3" s="163" t="s">
        <v>82</v>
      </c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</row>
    <row r="4" customFormat="false" ht="23.45" hidden="false" customHeight="true" outlineLevel="0" collapsed="false">
      <c r="A4" s="0"/>
      <c r="B4" s="6"/>
      <c r="C4" s="2"/>
      <c r="D4" s="7" t="s">
        <v>49</v>
      </c>
      <c r="E4" s="2"/>
      <c r="F4" s="2"/>
      <c r="G4" s="2"/>
      <c r="H4" s="2"/>
      <c r="I4" s="2"/>
      <c r="J4" s="2"/>
      <c r="K4" s="8"/>
      <c r="M4" s="164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R4" s="0"/>
      <c r="AS4" s="0"/>
      <c r="AT4" s="163" t="s">
        <v>268</v>
      </c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</row>
    <row r="5" customFormat="false" ht="6.95" hidden="false" customHeight="true" outlineLevel="0" collapsed="false">
      <c r="A5" s="0"/>
      <c r="B5" s="6"/>
      <c r="C5" s="2"/>
      <c r="D5" s="2"/>
      <c r="E5" s="2"/>
      <c r="F5" s="2"/>
      <c r="G5" s="2"/>
      <c r="H5" s="2"/>
      <c r="I5" s="2"/>
      <c r="J5" s="2"/>
      <c r="K5" s="8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</row>
    <row r="6" customFormat="false" ht="15" hidden="false" customHeight="true" outlineLevel="0" collapsed="false">
      <c r="A6" s="0"/>
      <c r="B6" s="6"/>
      <c r="C6" s="2"/>
      <c r="D6" s="13" t="s">
        <v>3</v>
      </c>
      <c r="E6" s="2"/>
      <c r="F6" s="75" t="s">
        <v>50</v>
      </c>
      <c r="G6" s="2"/>
      <c r="H6" s="2"/>
      <c r="I6" s="2"/>
      <c r="J6" s="2"/>
      <c r="K6" s="8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</row>
    <row r="7" customFormat="false" ht="14.1" hidden="false" customHeight="true" outlineLevel="0" collapsed="false">
      <c r="A7" s="0"/>
      <c r="B7" s="6"/>
      <c r="C7" s="2"/>
      <c r="D7" s="2"/>
      <c r="E7" s="13" t="n">
        <f aca="false">Elektromontáže!K6</f>
        <v>0</v>
      </c>
      <c r="F7" s="13"/>
      <c r="G7" s="13"/>
      <c r="H7" s="13"/>
      <c r="I7" s="2"/>
      <c r="J7" s="2"/>
      <c r="K7" s="8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</row>
    <row r="8" s="16" customFormat="true" ht="15" hidden="false" customHeight="true" outlineLevel="0" collapsed="false">
      <c r="B8" s="17"/>
      <c r="C8" s="18"/>
      <c r="D8" s="13" t="s">
        <v>51</v>
      </c>
      <c r="E8" s="18"/>
      <c r="F8" s="165" t="s">
        <v>52</v>
      </c>
      <c r="G8" s="18"/>
      <c r="H8" s="18"/>
      <c r="I8" s="18"/>
      <c r="J8" s="18"/>
      <c r="K8" s="22"/>
    </row>
    <row r="9" customFormat="false" ht="15.4" hidden="false" customHeight="true" outlineLevel="0" collapsed="false">
      <c r="A9" s="16"/>
      <c r="B9" s="17"/>
      <c r="C9" s="18"/>
      <c r="D9" s="18"/>
      <c r="E9" s="51" t="s">
        <v>269</v>
      </c>
      <c r="F9" s="51"/>
      <c r="G9" s="51"/>
      <c r="H9" s="51"/>
      <c r="I9" s="18"/>
      <c r="J9" s="18"/>
      <c r="K9" s="22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</row>
    <row r="10" customFormat="false" ht="13.5" hidden="false" customHeight="true" outlineLevel="0" collapsed="false">
      <c r="A10" s="16"/>
      <c r="B10" s="17"/>
      <c r="C10" s="18"/>
      <c r="D10" s="18"/>
      <c r="E10" s="18"/>
      <c r="F10" s="18"/>
      <c r="G10" s="18"/>
      <c r="H10" s="18"/>
      <c r="I10" s="18"/>
      <c r="J10" s="18"/>
      <c r="K10" s="22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</row>
    <row r="11" customFormat="false" ht="14.45" hidden="false" customHeight="true" outlineLevel="0" collapsed="false">
      <c r="A11" s="16"/>
      <c r="B11" s="17"/>
      <c r="C11" s="18"/>
      <c r="D11" s="13" t="s">
        <v>5</v>
      </c>
      <c r="E11" s="18"/>
      <c r="F11" s="10"/>
      <c r="G11" s="18"/>
      <c r="H11" s="18"/>
      <c r="I11" s="13" t="s">
        <v>6</v>
      </c>
      <c r="J11" s="10"/>
      <c r="K11" s="22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</row>
    <row r="12" customFormat="false" ht="14.45" hidden="false" customHeight="true" outlineLevel="0" collapsed="false">
      <c r="A12" s="16"/>
      <c r="B12" s="17"/>
      <c r="C12" s="18"/>
      <c r="D12" s="13" t="s">
        <v>7</v>
      </c>
      <c r="E12" s="18"/>
      <c r="F12" s="10" t="s">
        <v>8</v>
      </c>
      <c r="G12" s="18"/>
      <c r="H12" s="18"/>
      <c r="I12" s="13" t="s">
        <v>9</v>
      </c>
      <c r="J12" s="14" t="s">
        <v>10</v>
      </c>
      <c r="K12" s="22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</row>
    <row r="13" customFormat="false" ht="10.9" hidden="false" customHeight="true" outlineLevel="0" collapsed="false">
      <c r="A13" s="16"/>
      <c r="B13" s="17"/>
      <c r="C13" s="18"/>
      <c r="D13" s="18"/>
      <c r="E13" s="18"/>
      <c r="F13" s="18"/>
      <c r="G13" s="18"/>
      <c r="H13" s="18"/>
      <c r="I13" s="18"/>
      <c r="J13" s="18"/>
      <c r="K13" s="22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</row>
    <row r="14" customFormat="false" ht="14.45" hidden="false" customHeight="true" outlineLevel="0" collapsed="false">
      <c r="A14" s="16"/>
      <c r="B14" s="17"/>
      <c r="C14" s="18"/>
      <c r="D14" s="13" t="s">
        <v>11</v>
      </c>
      <c r="E14" s="18"/>
      <c r="F14" s="18"/>
      <c r="G14" s="18"/>
      <c r="H14" s="18"/>
      <c r="I14" s="13" t="s">
        <v>12</v>
      </c>
      <c r="J14" s="10"/>
      <c r="K14" s="22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</row>
    <row r="15" customFormat="false" ht="18" hidden="false" customHeight="true" outlineLevel="0" collapsed="false">
      <c r="A15" s="16"/>
      <c r="B15" s="17"/>
      <c r="C15" s="18"/>
      <c r="D15" s="18"/>
      <c r="E15" s="10" t="s">
        <v>13</v>
      </c>
      <c r="F15" s="18"/>
      <c r="G15" s="18"/>
      <c r="H15" s="18"/>
      <c r="I15" s="13" t="s">
        <v>14</v>
      </c>
      <c r="J15" s="10"/>
      <c r="K15" s="22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</row>
    <row r="16" customFormat="false" ht="6.95" hidden="false" customHeight="true" outlineLevel="0" collapsed="false">
      <c r="A16" s="16"/>
      <c r="B16" s="17"/>
      <c r="C16" s="18"/>
      <c r="D16" s="18"/>
      <c r="E16" s="18"/>
      <c r="F16" s="18"/>
      <c r="G16" s="18"/>
      <c r="H16" s="18"/>
      <c r="I16" s="18"/>
      <c r="J16" s="18"/>
      <c r="K16" s="22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</row>
    <row r="17" customFormat="false" ht="14.45" hidden="false" customHeight="true" outlineLevel="0" collapsed="false">
      <c r="A17" s="16"/>
      <c r="B17" s="17"/>
      <c r="C17" s="18"/>
      <c r="D17" s="13" t="s">
        <v>15</v>
      </c>
      <c r="E17" s="18"/>
      <c r="F17" s="18"/>
      <c r="G17" s="18"/>
      <c r="H17" s="18"/>
      <c r="I17" s="13" t="s">
        <v>12</v>
      </c>
      <c r="J17" s="10" t="str">
        <f aca="false">IF(Elektromontáže!AN13="Vyplň údaj","",IF(Elektromontáže!AN13="","",Elektromontáže!AN13))</f>
        <v/>
      </c>
      <c r="K17" s="22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</row>
    <row r="18" customFormat="false" ht="12.75" hidden="false" customHeight="true" outlineLevel="0" collapsed="false">
      <c r="A18" s="16"/>
      <c r="B18" s="17"/>
      <c r="C18" s="18"/>
      <c r="D18" s="18"/>
      <c r="E18" s="10" t="str">
        <f aca="false">IF(Elektromontáže!E14="Vyplň údaj","",IF(Elektromontáže!E14="","",Elektromontáže!E14))</f>
        <v/>
      </c>
      <c r="F18" s="18"/>
      <c r="G18" s="18"/>
      <c r="H18" s="18"/>
      <c r="I18" s="13" t="s">
        <v>14</v>
      </c>
      <c r="J18" s="10" t="str">
        <f aca="false">IF(Elektromontáže!AN14="Vyplň údaj","",IF(Elektromontáže!AN14="","",Elektromontáže!AN14))</f>
        <v/>
      </c>
      <c r="K18" s="22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</row>
    <row r="19" customFormat="false" ht="6.95" hidden="false" customHeight="true" outlineLevel="0" collapsed="false">
      <c r="A19" s="16"/>
      <c r="B19" s="17"/>
      <c r="C19" s="18"/>
      <c r="D19" s="18"/>
      <c r="E19" s="18"/>
      <c r="F19" s="18"/>
      <c r="G19" s="18"/>
      <c r="H19" s="18"/>
      <c r="I19" s="18"/>
      <c r="J19" s="18"/>
      <c r="K19" s="22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</row>
    <row r="20" customFormat="false" ht="14.45" hidden="false" customHeight="true" outlineLevel="0" collapsed="false">
      <c r="A20" s="16"/>
      <c r="B20" s="17"/>
      <c r="C20" s="18"/>
      <c r="D20" s="13" t="s">
        <v>17</v>
      </c>
      <c r="E20" s="18"/>
      <c r="F20" s="18"/>
      <c r="G20" s="18"/>
      <c r="H20" s="18"/>
      <c r="I20" s="13" t="s">
        <v>12</v>
      </c>
      <c r="J20" s="10"/>
      <c r="K20" s="22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</row>
    <row r="21" customFormat="false" ht="18" hidden="false" customHeight="true" outlineLevel="0" collapsed="false">
      <c r="A21" s="16"/>
      <c r="B21" s="17"/>
      <c r="C21" s="18"/>
      <c r="D21" s="18"/>
      <c r="E21" s="10" t="s">
        <v>18</v>
      </c>
      <c r="F21" s="18"/>
      <c r="G21" s="18"/>
      <c r="H21" s="18"/>
      <c r="I21" s="13" t="s">
        <v>14</v>
      </c>
      <c r="J21" s="10"/>
      <c r="K21" s="22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</row>
    <row r="22" customFormat="false" ht="6.95" hidden="false" customHeight="true" outlineLevel="0" collapsed="false">
      <c r="A22" s="16"/>
      <c r="B22" s="17"/>
      <c r="C22" s="18"/>
      <c r="D22" s="18"/>
      <c r="E22" s="18"/>
      <c r="F22" s="18"/>
      <c r="G22" s="18"/>
      <c r="H22" s="18"/>
      <c r="I22" s="18"/>
      <c r="J22" s="18"/>
      <c r="K22" s="22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</row>
    <row r="23" customFormat="false" ht="14.45" hidden="false" customHeight="true" outlineLevel="0" collapsed="false">
      <c r="A23" s="16"/>
      <c r="B23" s="17"/>
      <c r="C23" s="18"/>
      <c r="D23" s="13" t="s">
        <v>19</v>
      </c>
      <c r="E23" s="18"/>
      <c r="F23" s="18"/>
      <c r="G23" s="18"/>
      <c r="H23" s="18"/>
      <c r="I23" s="18"/>
      <c r="J23" s="18"/>
      <c r="K23" s="22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</row>
    <row r="24" s="76" customFormat="true" ht="14.1" hidden="false" customHeight="true" outlineLevel="0" collapsed="false">
      <c r="B24" s="77"/>
      <c r="C24" s="78"/>
      <c r="D24" s="78"/>
      <c r="E24" s="10"/>
      <c r="F24" s="10"/>
      <c r="G24" s="10"/>
      <c r="H24" s="10"/>
      <c r="I24" s="78"/>
      <c r="J24" s="78"/>
      <c r="K24" s="80"/>
    </row>
    <row r="25" s="16" customFormat="true" ht="6.95" hidden="false" customHeight="true" outlineLevel="0" collapsed="false">
      <c r="B25" s="17"/>
      <c r="C25" s="18"/>
      <c r="D25" s="18"/>
      <c r="E25" s="18"/>
      <c r="F25" s="18"/>
      <c r="G25" s="18"/>
      <c r="H25" s="18"/>
      <c r="I25" s="18"/>
      <c r="J25" s="18"/>
      <c r="K25" s="22"/>
    </row>
    <row r="26" customFormat="false" ht="6.95" hidden="false" customHeight="true" outlineLevel="0" collapsed="false">
      <c r="A26" s="16"/>
      <c r="B26" s="17"/>
      <c r="C26" s="18"/>
      <c r="D26" s="81"/>
      <c r="E26" s="81"/>
      <c r="F26" s="81"/>
      <c r="G26" s="81"/>
      <c r="H26" s="81"/>
      <c r="I26" s="81"/>
      <c r="J26" s="81"/>
      <c r="K26" s="82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</row>
    <row r="27" customFormat="false" ht="22.9" hidden="false" customHeight="true" outlineLevel="0" collapsed="false">
      <c r="A27" s="16"/>
      <c r="B27" s="17"/>
      <c r="C27" s="18"/>
      <c r="D27" s="83" t="s">
        <v>20</v>
      </c>
      <c r="E27" s="18"/>
      <c r="F27" s="18"/>
      <c r="G27" s="18"/>
      <c r="H27" s="18"/>
      <c r="I27" s="18"/>
      <c r="J27" s="62" t="n">
        <f aca="false">ROUND(J85,2)</f>
        <v>0</v>
      </c>
      <c r="K27" s="22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</row>
    <row r="28" customFormat="false" ht="6.95" hidden="false" customHeight="true" outlineLevel="0" collapsed="false">
      <c r="A28" s="16"/>
      <c r="B28" s="17"/>
      <c r="C28" s="18"/>
      <c r="D28" s="81"/>
      <c r="E28" s="81"/>
      <c r="F28" s="81"/>
      <c r="G28" s="81"/>
      <c r="H28" s="81"/>
      <c r="I28" s="81"/>
      <c r="J28" s="81"/>
      <c r="K28" s="82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</row>
    <row r="29" customFormat="false" ht="14.45" hidden="false" customHeight="true" outlineLevel="0" collapsed="false">
      <c r="A29" s="16"/>
      <c r="B29" s="17"/>
      <c r="C29" s="18"/>
      <c r="D29" s="18"/>
      <c r="E29" s="18"/>
      <c r="F29" s="23" t="s">
        <v>22</v>
      </c>
      <c r="G29" s="18"/>
      <c r="H29" s="18"/>
      <c r="I29" s="23" t="s">
        <v>21</v>
      </c>
      <c r="J29" s="23" t="s">
        <v>23</v>
      </c>
      <c r="K29" s="22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</row>
    <row r="30" customFormat="false" ht="14.45" hidden="false" customHeight="true" outlineLevel="0" collapsed="false">
      <c r="A30" s="16"/>
      <c r="B30" s="17"/>
      <c r="C30" s="18"/>
      <c r="D30" s="27" t="s">
        <v>24</v>
      </c>
      <c r="E30" s="27" t="s">
        <v>25</v>
      </c>
      <c r="F30" s="84" t="n">
        <f aca="false">ROUND(SUM(BE85:BE202),2)</f>
        <v>0</v>
      </c>
      <c r="G30" s="18"/>
      <c r="H30" s="18"/>
      <c r="I30" s="85" t="n">
        <v>0.21</v>
      </c>
      <c r="J30" s="84" t="n">
        <f aca="false">ROUND(ROUND((SUM(BE85:BE202)),2)*I30,2)</f>
        <v>0</v>
      </c>
      <c r="K30" s="22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</row>
    <row r="31" customFormat="false" ht="14.45" hidden="false" customHeight="true" outlineLevel="0" collapsed="false">
      <c r="A31" s="16"/>
      <c r="B31" s="17"/>
      <c r="C31" s="18"/>
      <c r="D31" s="18"/>
      <c r="E31" s="27" t="s">
        <v>26</v>
      </c>
      <c r="F31" s="84" t="n">
        <f aca="false">ROUND(SUM(BF85:BF202),2)</f>
        <v>0</v>
      </c>
      <c r="G31" s="18"/>
      <c r="H31" s="18"/>
      <c r="I31" s="85" t="n">
        <v>0.15</v>
      </c>
      <c r="J31" s="84" t="n">
        <f aca="false">ROUND(ROUND((SUM(BF85:BF202)),2)*I31,2)</f>
        <v>0</v>
      </c>
      <c r="K31" s="22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</row>
    <row r="32" customFormat="false" ht="14.45" hidden="false" customHeight="true" outlineLevel="0" collapsed="false">
      <c r="A32" s="16"/>
      <c r="B32" s="17"/>
      <c r="C32" s="18"/>
      <c r="D32" s="18"/>
      <c r="E32" s="27" t="s">
        <v>27</v>
      </c>
      <c r="F32" s="84" t="n">
        <f aca="false">ROUND(SUM(BG85:BG202),2)</f>
        <v>0</v>
      </c>
      <c r="G32" s="18"/>
      <c r="H32" s="18"/>
      <c r="I32" s="85" t="n">
        <v>0.21</v>
      </c>
      <c r="J32" s="84" t="n">
        <v>0</v>
      </c>
      <c r="K32" s="22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</row>
    <row r="33" customFormat="false" ht="14.45" hidden="false" customHeight="true" outlineLevel="0" collapsed="false">
      <c r="A33" s="16"/>
      <c r="B33" s="17"/>
      <c r="C33" s="18"/>
      <c r="D33" s="18"/>
      <c r="E33" s="27" t="s">
        <v>28</v>
      </c>
      <c r="F33" s="84" t="n">
        <f aca="false">ROUND(SUM(BH85:BH202),2)</f>
        <v>0</v>
      </c>
      <c r="G33" s="18"/>
      <c r="H33" s="18"/>
      <c r="I33" s="85" t="n">
        <v>0.15</v>
      </c>
      <c r="J33" s="84" t="n">
        <v>0</v>
      </c>
      <c r="K33" s="22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</row>
    <row r="34" customFormat="false" ht="14.45" hidden="false" customHeight="true" outlineLevel="0" collapsed="false">
      <c r="A34" s="16"/>
      <c r="B34" s="17"/>
      <c r="C34" s="18"/>
      <c r="D34" s="18"/>
      <c r="E34" s="27" t="s">
        <v>29</v>
      </c>
      <c r="F34" s="84" t="n">
        <f aca="false">ROUND(SUM(BI85:BI202),2)</f>
        <v>0</v>
      </c>
      <c r="G34" s="18"/>
      <c r="H34" s="18"/>
      <c r="I34" s="85" t="n">
        <v>0</v>
      </c>
      <c r="J34" s="84" t="n">
        <v>0</v>
      </c>
      <c r="K34" s="22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</row>
    <row r="35" customFormat="false" ht="6.95" hidden="false" customHeight="true" outlineLevel="0" collapsed="false">
      <c r="A35" s="16"/>
      <c r="B35" s="17"/>
      <c r="C35" s="18"/>
      <c r="D35" s="18"/>
      <c r="E35" s="18"/>
      <c r="F35" s="18"/>
      <c r="G35" s="18"/>
      <c r="H35" s="18"/>
      <c r="I35" s="18"/>
      <c r="J35" s="18"/>
      <c r="K35" s="22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</row>
    <row r="36" customFormat="false" ht="22.15" hidden="false" customHeight="true" outlineLevel="0" collapsed="false">
      <c r="A36" s="16"/>
      <c r="B36" s="17"/>
      <c r="C36" s="31"/>
      <c r="D36" s="32" t="s">
        <v>30</v>
      </c>
      <c r="E36" s="33"/>
      <c r="F36" s="33"/>
      <c r="G36" s="86" t="s">
        <v>31</v>
      </c>
      <c r="H36" s="34" t="s">
        <v>32</v>
      </c>
      <c r="I36" s="33"/>
      <c r="J36" s="87" t="n">
        <f aca="false">SUM(J27:J34)</f>
        <v>0</v>
      </c>
      <c r="K36" s="88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</row>
    <row r="37" customFormat="false" ht="11.45" hidden="false" customHeight="true" outlineLevel="0" collapsed="false">
      <c r="A37" s="16"/>
      <c r="B37" s="39"/>
      <c r="C37" s="40"/>
      <c r="D37" s="40"/>
      <c r="E37" s="40"/>
      <c r="F37" s="40"/>
      <c r="G37" s="40"/>
      <c r="H37" s="40"/>
      <c r="I37" s="40"/>
      <c r="J37" s="40"/>
      <c r="K37" s="41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</row>
    <row r="38" customFormat="false" ht="7.15" hidden="false" customHeight="true" outlineLevel="0" collapsed="false">
      <c r="A38" s="0"/>
      <c r="B38" s="0"/>
      <c r="C38" s="0"/>
      <c r="D38" s="0"/>
      <c r="E38" s="0"/>
      <c r="F38" s="0"/>
      <c r="G38" s="0"/>
      <c r="H38" s="0"/>
      <c r="I38" s="0"/>
      <c r="J38" s="0"/>
      <c r="K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</row>
    <row r="39" customFormat="false" ht="6.95" hidden="false" customHeight="false" outlineLevel="0" collapsed="false">
      <c r="A39" s="0"/>
      <c r="B39" s="0"/>
      <c r="C39" s="0"/>
      <c r="D39" s="0"/>
      <c r="E39" s="0"/>
      <c r="F39" s="0"/>
      <c r="G39" s="0"/>
      <c r="H39" s="0"/>
      <c r="I39" s="0"/>
      <c r="J39" s="0"/>
      <c r="K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</row>
    <row r="41" s="16" customFormat="true" ht="6.95" hidden="false" customHeight="true" outlineLevel="0" collapsed="false">
      <c r="B41" s="166"/>
      <c r="C41" s="167"/>
      <c r="D41" s="167"/>
      <c r="E41" s="167"/>
      <c r="F41" s="167"/>
      <c r="G41" s="167"/>
      <c r="H41" s="167"/>
      <c r="I41" s="167"/>
      <c r="J41" s="167"/>
      <c r="K41" s="168"/>
    </row>
    <row r="42" customFormat="false" ht="30.2" hidden="false" customHeight="true" outlineLevel="0" collapsed="false">
      <c r="A42" s="16"/>
      <c r="B42" s="17"/>
      <c r="C42" s="7" t="s">
        <v>54</v>
      </c>
      <c r="D42" s="18"/>
      <c r="E42" s="18"/>
      <c r="F42" s="18"/>
      <c r="G42" s="18"/>
      <c r="H42" s="18"/>
      <c r="I42" s="18"/>
      <c r="J42" s="18"/>
      <c r="K42" s="22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</row>
    <row r="43" customFormat="false" ht="6.95" hidden="false" customHeight="true" outlineLevel="0" collapsed="false">
      <c r="A43" s="16"/>
      <c r="B43" s="17"/>
      <c r="C43" s="18"/>
      <c r="D43" s="18"/>
      <c r="E43" s="18"/>
      <c r="F43" s="18"/>
      <c r="G43" s="18"/>
      <c r="H43" s="18"/>
      <c r="I43" s="18"/>
      <c r="J43" s="18"/>
      <c r="K43" s="22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</row>
    <row r="44" customFormat="false" ht="14.45" hidden="false" customHeight="true" outlineLevel="0" collapsed="false">
      <c r="A44" s="16"/>
      <c r="B44" s="17"/>
      <c r="C44" s="13" t="s">
        <v>3</v>
      </c>
      <c r="D44" s="18"/>
      <c r="E44" s="18"/>
      <c r="F44" s="18"/>
      <c r="G44" s="18"/>
      <c r="H44" s="18"/>
      <c r="I44" s="18"/>
      <c r="J44" s="18"/>
      <c r="K44" s="22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</row>
    <row r="45" customFormat="false" ht="18.2" hidden="false" customHeight="true" outlineLevel="0" collapsed="false">
      <c r="A45" s="16"/>
      <c r="B45" s="17"/>
      <c r="C45" s="18"/>
      <c r="D45" s="18"/>
      <c r="E45" s="13" t="n">
        <f aca="false">E7</f>
        <v>0</v>
      </c>
      <c r="F45" s="13"/>
      <c r="G45" s="13"/>
      <c r="H45" s="13"/>
      <c r="I45" s="18"/>
      <c r="J45" s="18"/>
      <c r="K45" s="22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</row>
    <row r="46" customFormat="false" ht="14.45" hidden="false" customHeight="true" outlineLevel="0" collapsed="false">
      <c r="A46" s="16"/>
      <c r="B46" s="17"/>
      <c r="C46" s="13" t="s">
        <v>51</v>
      </c>
      <c r="D46" s="18"/>
      <c r="E46" s="18"/>
      <c r="F46" s="18"/>
      <c r="G46" s="18"/>
      <c r="H46" s="18"/>
      <c r="I46" s="18"/>
      <c r="J46" s="18"/>
      <c r="K46" s="22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</row>
    <row r="47" customFormat="false" ht="23.25" hidden="false" customHeight="true" outlineLevel="0" collapsed="false">
      <c r="A47" s="16"/>
      <c r="B47" s="17"/>
      <c r="C47" s="18"/>
      <c r="D47" s="18"/>
      <c r="E47" s="51" t="str">
        <f aca="false">E9</f>
        <v>Zemní práce</v>
      </c>
      <c r="F47" s="51"/>
      <c r="G47" s="51"/>
      <c r="H47" s="51"/>
      <c r="I47" s="18"/>
      <c r="J47" s="18"/>
      <c r="K47" s="22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</row>
    <row r="48" customFormat="false" ht="6.95" hidden="false" customHeight="true" outlineLevel="0" collapsed="false">
      <c r="A48" s="16"/>
      <c r="B48" s="17"/>
      <c r="C48" s="18"/>
      <c r="D48" s="18"/>
      <c r="E48" s="18"/>
      <c r="F48" s="18"/>
      <c r="G48" s="18"/>
      <c r="H48" s="18"/>
      <c r="I48" s="18"/>
      <c r="J48" s="18"/>
      <c r="K48" s="22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</row>
    <row r="49" customFormat="false" ht="18" hidden="false" customHeight="true" outlineLevel="0" collapsed="false">
      <c r="A49" s="16"/>
      <c r="B49" s="17"/>
      <c r="C49" s="13" t="s">
        <v>7</v>
      </c>
      <c r="D49" s="18"/>
      <c r="E49" s="18"/>
      <c r="F49" s="10" t="str">
        <f aca="false">F12</f>
        <v>Česká Třebová</v>
      </c>
      <c r="G49" s="18"/>
      <c r="H49" s="18"/>
      <c r="I49" s="13" t="s">
        <v>9</v>
      </c>
      <c r="J49" s="14" t="str">
        <f aca="false">IF(J12="","",J12)</f>
        <v>4.1. 2023</v>
      </c>
      <c r="K49" s="22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</row>
    <row r="50" customFormat="false" ht="6.95" hidden="false" customHeight="true" outlineLevel="0" collapsed="false">
      <c r="A50" s="16"/>
      <c r="B50" s="17"/>
      <c r="C50" s="18"/>
      <c r="D50" s="18"/>
      <c r="E50" s="18"/>
      <c r="F50" s="18"/>
      <c r="G50" s="18"/>
      <c r="H50" s="18"/>
      <c r="I50" s="18"/>
      <c r="J50" s="18"/>
      <c r="K50" s="22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</row>
    <row r="51" customFormat="false" ht="15" hidden="false" customHeight="true" outlineLevel="0" collapsed="false">
      <c r="A51" s="16"/>
      <c r="B51" s="17"/>
      <c r="C51" s="13" t="s">
        <v>11</v>
      </c>
      <c r="D51" s="18"/>
      <c r="E51" s="18"/>
      <c r="F51" s="10" t="str">
        <f aca="false">E15</f>
        <v>Město Česká Třebová</v>
      </c>
      <c r="G51" s="18"/>
      <c r="H51" s="18"/>
      <c r="I51" s="13" t="s">
        <v>17</v>
      </c>
      <c r="J51" s="10" t="str">
        <f aca="false">E21</f>
        <v>ADECO spol. s r.o. Česká Třebová</v>
      </c>
      <c r="K51" s="22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</row>
    <row r="52" customFormat="false" ht="14.45" hidden="false" customHeight="true" outlineLevel="0" collapsed="false">
      <c r="A52" s="16"/>
      <c r="B52" s="17"/>
      <c r="C52" s="13" t="s">
        <v>15</v>
      </c>
      <c r="D52" s="18"/>
      <c r="E52" s="18"/>
      <c r="F52" s="10" t="str">
        <f aca="false">IF(E18="","",E18)</f>
        <v/>
      </c>
      <c r="G52" s="18"/>
      <c r="H52" s="18"/>
      <c r="I52" s="18"/>
      <c r="J52" s="18"/>
      <c r="K52" s="22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</row>
    <row r="53" customFormat="false" ht="10.35" hidden="false" customHeight="true" outlineLevel="0" collapsed="false">
      <c r="A53" s="16"/>
      <c r="B53" s="17"/>
      <c r="C53" s="18"/>
      <c r="D53" s="18"/>
      <c r="E53" s="18"/>
      <c r="F53" s="18"/>
      <c r="G53" s="18"/>
      <c r="H53" s="18"/>
      <c r="I53" s="18"/>
      <c r="J53" s="18"/>
      <c r="K53" s="22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</row>
    <row r="54" customFormat="false" ht="22.9" hidden="false" customHeight="true" outlineLevel="0" collapsed="false">
      <c r="A54" s="16"/>
      <c r="B54" s="17"/>
      <c r="C54" s="90" t="s">
        <v>55</v>
      </c>
      <c r="D54" s="31"/>
      <c r="E54" s="31"/>
      <c r="F54" s="31"/>
      <c r="G54" s="31"/>
      <c r="H54" s="31"/>
      <c r="I54" s="31"/>
      <c r="J54" s="91" t="s">
        <v>56</v>
      </c>
      <c r="K54" s="38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</row>
    <row r="55" customFormat="false" ht="10.35" hidden="false" customHeight="true" outlineLevel="0" collapsed="false">
      <c r="A55" s="16"/>
      <c r="B55" s="17"/>
      <c r="C55" s="18"/>
      <c r="D55" s="18"/>
      <c r="E55" s="18"/>
      <c r="F55" s="18"/>
      <c r="G55" s="18"/>
      <c r="H55" s="18"/>
      <c r="I55" s="18"/>
      <c r="J55" s="18"/>
      <c r="K55" s="22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</row>
    <row r="56" customFormat="false" ht="24.95" hidden="false" customHeight="true" outlineLevel="0" collapsed="false">
      <c r="A56" s="16"/>
      <c r="B56" s="17"/>
      <c r="C56" s="92" t="s">
        <v>57</v>
      </c>
      <c r="D56" s="18"/>
      <c r="E56" s="18"/>
      <c r="F56" s="18"/>
      <c r="G56" s="18"/>
      <c r="H56" s="18"/>
      <c r="I56" s="18"/>
      <c r="J56" s="62" t="n">
        <f aca="false">J85</f>
        <v>0</v>
      </c>
      <c r="K56" s="22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R56" s="0"/>
      <c r="AS56" s="0"/>
      <c r="AT56" s="0"/>
      <c r="AU56" s="163" t="s">
        <v>270</v>
      </c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</row>
    <row r="57" s="93" customFormat="true" ht="21.6" hidden="false" customHeight="true" outlineLevel="0" collapsed="false">
      <c r="B57" s="94"/>
      <c r="C57" s="95"/>
      <c r="D57" s="96" t="s">
        <v>271</v>
      </c>
      <c r="E57" s="97"/>
      <c r="F57" s="97"/>
      <c r="G57" s="97"/>
      <c r="H57" s="97"/>
      <c r="I57" s="97"/>
      <c r="J57" s="98" t="n">
        <f aca="false">J86</f>
        <v>0</v>
      </c>
      <c r="K57" s="99"/>
    </row>
    <row r="58" s="100" customFormat="true" ht="19.9" hidden="false" customHeight="true" outlineLevel="0" collapsed="false">
      <c r="B58" s="101"/>
      <c r="C58" s="102"/>
      <c r="D58" s="103" t="s">
        <v>272</v>
      </c>
      <c r="E58" s="104"/>
      <c r="F58" s="104"/>
      <c r="G58" s="104"/>
      <c r="H58" s="104"/>
      <c r="I58" s="104"/>
      <c r="J58" s="105" t="n">
        <f aca="false">J87</f>
        <v>0</v>
      </c>
      <c r="K58" s="106"/>
    </row>
    <row r="59" s="100" customFormat="true" ht="19.9" hidden="false" customHeight="true" outlineLevel="0" collapsed="false">
      <c r="B59" s="101"/>
      <c r="C59" s="102"/>
      <c r="D59" s="103" t="s">
        <v>273</v>
      </c>
      <c r="E59" s="104"/>
      <c r="F59" s="104"/>
      <c r="G59" s="104"/>
      <c r="H59" s="104"/>
      <c r="I59" s="104"/>
      <c r="J59" s="105" t="n">
        <f aca="false">J154</f>
        <v>0</v>
      </c>
      <c r="K59" s="106"/>
    </row>
    <row r="60" s="100" customFormat="true" ht="19.9" hidden="false" customHeight="true" outlineLevel="0" collapsed="false">
      <c r="B60" s="101"/>
      <c r="C60" s="102"/>
      <c r="D60" s="103" t="s">
        <v>274</v>
      </c>
      <c r="E60" s="104"/>
      <c r="F60" s="104"/>
      <c r="G60" s="104"/>
      <c r="H60" s="104"/>
      <c r="I60" s="104"/>
      <c r="J60" s="105" t="n">
        <f aca="false">J162</f>
        <v>0</v>
      </c>
      <c r="K60" s="106"/>
    </row>
    <row r="61" s="100" customFormat="true" ht="19.9" hidden="false" customHeight="true" outlineLevel="0" collapsed="false">
      <c r="B61" s="101"/>
      <c r="C61" s="102"/>
      <c r="D61" s="103" t="s">
        <v>275</v>
      </c>
      <c r="E61" s="104"/>
      <c r="F61" s="104"/>
      <c r="G61" s="104"/>
      <c r="H61" s="104"/>
      <c r="I61" s="104"/>
      <c r="J61" s="105" t="n">
        <f aca="false">J168</f>
        <v>0</v>
      </c>
      <c r="K61" s="106"/>
    </row>
    <row r="62" s="100" customFormat="true" ht="19.9" hidden="false" customHeight="true" outlineLevel="0" collapsed="false">
      <c r="B62" s="101"/>
      <c r="C62" s="102"/>
      <c r="D62" s="103" t="s">
        <v>276</v>
      </c>
      <c r="E62" s="104"/>
      <c r="F62" s="104"/>
      <c r="G62" s="104"/>
      <c r="H62" s="104"/>
      <c r="I62" s="104"/>
      <c r="J62" s="105" t="n">
        <f aca="false">J178</f>
        <v>0</v>
      </c>
      <c r="K62" s="106"/>
    </row>
    <row r="63" s="100" customFormat="true" ht="19.9" hidden="false" customHeight="true" outlineLevel="0" collapsed="false">
      <c r="B63" s="101"/>
      <c r="C63" s="102"/>
      <c r="D63" s="103" t="s">
        <v>277</v>
      </c>
      <c r="E63" s="104"/>
      <c r="F63" s="104"/>
      <c r="G63" s="104"/>
      <c r="H63" s="104"/>
      <c r="I63" s="104"/>
      <c r="J63" s="105" t="n">
        <f aca="false">J183</f>
        <v>0</v>
      </c>
      <c r="K63" s="106"/>
    </row>
    <row r="64" s="93" customFormat="true" ht="24.95" hidden="false" customHeight="true" outlineLevel="0" collapsed="false">
      <c r="B64" s="94"/>
      <c r="C64" s="95"/>
      <c r="D64" s="96" t="s">
        <v>63</v>
      </c>
      <c r="E64" s="97"/>
      <c r="F64" s="97"/>
      <c r="G64" s="97"/>
      <c r="H64" s="97"/>
      <c r="I64" s="97"/>
      <c r="J64" s="98" t="n">
        <f aca="false">J191</f>
        <v>0</v>
      </c>
      <c r="K64" s="99"/>
    </row>
    <row r="65" s="100" customFormat="true" ht="19.9" hidden="false" customHeight="true" outlineLevel="0" collapsed="false">
      <c r="B65" s="101"/>
      <c r="C65" s="102"/>
      <c r="D65" s="103" t="s">
        <v>278</v>
      </c>
      <c r="E65" s="104"/>
      <c r="F65" s="104"/>
      <c r="G65" s="104"/>
      <c r="H65" s="104"/>
      <c r="I65" s="104"/>
      <c r="J65" s="105" t="n">
        <f aca="false">J192</f>
        <v>0</v>
      </c>
      <c r="K65" s="106"/>
    </row>
    <row r="66" s="16" customFormat="true" ht="18.75" hidden="false" customHeight="true" outlineLevel="0" collapsed="false">
      <c r="B66" s="17"/>
      <c r="C66" s="18"/>
      <c r="D66" s="18"/>
      <c r="E66" s="18"/>
      <c r="F66" s="18"/>
      <c r="G66" s="18"/>
      <c r="H66" s="18"/>
      <c r="I66" s="18"/>
      <c r="J66" s="18"/>
      <c r="K66" s="22"/>
    </row>
    <row r="67" customFormat="false" ht="6.95" hidden="false" customHeight="true" outlineLevel="0" collapsed="false">
      <c r="A67" s="16"/>
      <c r="B67" s="39"/>
      <c r="C67" s="40"/>
      <c r="D67" s="40"/>
      <c r="E67" s="40"/>
      <c r="F67" s="40"/>
      <c r="G67" s="40"/>
      <c r="H67" s="40"/>
      <c r="I67" s="40"/>
      <c r="J67" s="40"/>
      <c r="K67" s="41"/>
      <c r="M67" s="0"/>
      <c r="N67" s="0"/>
      <c r="O67" s="0"/>
      <c r="P67" s="0"/>
      <c r="Q67" s="0"/>
      <c r="R67" s="0"/>
      <c r="S67" s="0"/>
      <c r="T67" s="0"/>
      <c r="U67" s="0"/>
      <c r="V67" s="0"/>
      <c r="W67" s="0"/>
      <c r="X67" s="0"/>
      <c r="Y67" s="0"/>
      <c r="Z67" s="0"/>
      <c r="AA67" s="0"/>
      <c r="AB67" s="0"/>
      <c r="AC67" s="0"/>
      <c r="AD67" s="0"/>
      <c r="AE67" s="0"/>
      <c r="AR67" s="0"/>
      <c r="AS67" s="0"/>
      <c r="AT67" s="0"/>
      <c r="AU67" s="0"/>
      <c r="AV67" s="0"/>
      <c r="AW67" s="0"/>
      <c r="AX67" s="0"/>
      <c r="AY67" s="0"/>
      <c r="AZ67" s="0"/>
      <c r="BA67" s="0"/>
      <c r="BB67" s="0"/>
      <c r="BC67" s="0"/>
      <c r="BD67" s="0"/>
      <c r="BE67" s="0"/>
      <c r="BF67" s="0"/>
      <c r="BG67" s="0"/>
      <c r="BH67" s="0"/>
      <c r="BI67" s="0"/>
      <c r="BJ67" s="0"/>
      <c r="BK67" s="0"/>
      <c r="BL67" s="0"/>
      <c r="BM67" s="0"/>
    </row>
    <row r="68" customFormat="false" ht="7.15" hidden="false" customHeight="true" outlineLevel="0" collapsed="false">
      <c r="A68" s="0"/>
      <c r="B68" s="0"/>
      <c r="C68" s="0"/>
      <c r="D68" s="0"/>
      <c r="E68" s="0"/>
      <c r="F68" s="0"/>
      <c r="G68" s="0"/>
      <c r="H68" s="0"/>
      <c r="I68" s="0"/>
      <c r="J68" s="0"/>
      <c r="K68" s="0"/>
      <c r="M68" s="0"/>
      <c r="N68" s="0"/>
      <c r="O68" s="0"/>
      <c r="P68" s="0"/>
      <c r="Q68" s="0"/>
      <c r="R68" s="0"/>
      <c r="S68" s="0"/>
      <c r="T68" s="0"/>
      <c r="U68" s="0"/>
      <c r="V68" s="0"/>
      <c r="W68" s="0"/>
      <c r="X68" s="0"/>
      <c r="Y68" s="0"/>
      <c r="Z68" s="0"/>
      <c r="AA68" s="0"/>
      <c r="AB68" s="0"/>
      <c r="AC68" s="0"/>
      <c r="AD68" s="0"/>
      <c r="AE68" s="0"/>
      <c r="AR68" s="0"/>
      <c r="AS68" s="0"/>
      <c r="AT68" s="0"/>
      <c r="AU68" s="0"/>
      <c r="AV68" s="0"/>
      <c r="AW68" s="0"/>
      <c r="AX68" s="0"/>
      <c r="AY68" s="0"/>
      <c r="AZ68" s="0"/>
      <c r="BA68" s="0"/>
      <c r="BB68" s="0"/>
      <c r="BC68" s="0"/>
      <c r="BD68" s="0"/>
      <c r="BE68" s="0"/>
      <c r="BF68" s="0"/>
      <c r="BG68" s="0"/>
      <c r="BH68" s="0"/>
      <c r="BI68" s="0"/>
      <c r="BJ68" s="0"/>
      <c r="BK68" s="0"/>
      <c r="BL68" s="0"/>
      <c r="BM68" s="0"/>
    </row>
    <row r="69" customFormat="false" ht="6.95" hidden="false" customHeight="false" outlineLevel="0" collapsed="false">
      <c r="A69" s="0"/>
      <c r="B69" s="0"/>
      <c r="C69" s="0"/>
      <c r="D69" s="0"/>
      <c r="E69" s="0"/>
      <c r="F69" s="0"/>
      <c r="G69" s="0"/>
      <c r="H69" s="0"/>
      <c r="I69" s="0"/>
      <c r="J69" s="0"/>
      <c r="K69" s="0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</row>
    <row r="71" s="16" customFormat="true" ht="6.95" hidden="false" customHeight="true" outlineLevel="0" collapsed="false"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7"/>
    </row>
    <row r="72" customFormat="false" ht="24.2" hidden="false" customHeight="true" outlineLevel="0" collapsed="false">
      <c r="A72" s="16"/>
      <c r="B72" s="18"/>
      <c r="C72" s="7" t="s">
        <v>66</v>
      </c>
      <c r="D72" s="169"/>
      <c r="E72" s="169"/>
      <c r="F72" s="169"/>
      <c r="G72" s="169"/>
      <c r="H72" s="169"/>
      <c r="I72" s="169"/>
      <c r="J72" s="169"/>
      <c r="K72" s="169"/>
      <c r="L72" s="17"/>
      <c r="M72" s="0"/>
      <c r="N72" s="0"/>
      <c r="O72" s="0"/>
      <c r="P72" s="0"/>
      <c r="Q72" s="0"/>
      <c r="R72" s="0"/>
      <c r="S72" s="0"/>
      <c r="T72" s="0"/>
      <c r="U72" s="0"/>
      <c r="V72" s="0"/>
      <c r="W72" s="0"/>
      <c r="X72" s="0"/>
      <c r="Y72" s="0"/>
      <c r="Z72" s="0"/>
      <c r="AA72" s="0"/>
      <c r="AB72" s="0"/>
      <c r="AC72" s="0"/>
      <c r="AD72" s="0"/>
      <c r="AE72" s="0"/>
      <c r="AR72" s="0"/>
      <c r="AS72" s="0"/>
      <c r="AT72" s="0"/>
      <c r="AU72" s="0"/>
      <c r="AV72" s="0"/>
      <c r="AW72" s="0"/>
      <c r="AX72" s="0"/>
      <c r="AY72" s="0"/>
      <c r="AZ72" s="0"/>
      <c r="BA72" s="0"/>
      <c r="BB72" s="0"/>
      <c r="BC72" s="0"/>
      <c r="BD72" s="0"/>
      <c r="BE72" s="0"/>
      <c r="BF72" s="0"/>
      <c r="BG72" s="0"/>
      <c r="BH72" s="0"/>
      <c r="BI72" s="0"/>
      <c r="BJ72" s="0"/>
      <c r="BK72" s="0"/>
      <c r="BL72" s="0"/>
      <c r="BM72" s="0"/>
    </row>
    <row r="73" customFormat="false" ht="6.95" hidden="false" customHeight="true" outlineLevel="0" collapsed="false">
      <c r="A73" s="16"/>
      <c r="B73" s="18"/>
      <c r="C73" s="0"/>
      <c r="D73" s="0"/>
      <c r="E73" s="0"/>
      <c r="F73" s="0"/>
      <c r="G73" s="0"/>
      <c r="H73" s="0"/>
      <c r="I73" s="0"/>
      <c r="J73" s="0"/>
      <c r="K73" s="170"/>
      <c r="L73" s="17"/>
      <c r="M73" s="0"/>
      <c r="N73" s="0"/>
      <c r="O73" s="0"/>
      <c r="P73" s="0"/>
      <c r="Q73" s="0"/>
      <c r="R73" s="0"/>
      <c r="S73" s="0"/>
      <c r="T73" s="0"/>
      <c r="U73" s="0"/>
      <c r="V73" s="0"/>
      <c r="W73" s="0"/>
      <c r="X73" s="0"/>
      <c r="Y73" s="0"/>
      <c r="Z73" s="0"/>
      <c r="AA73" s="0"/>
      <c r="AB73" s="0"/>
      <c r="AC73" s="0"/>
      <c r="AD73" s="0"/>
      <c r="AE73" s="0"/>
      <c r="AR73" s="0"/>
      <c r="AS73" s="0"/>
      <c r="AT73" s="0"/>
      <c r="AU73" s="0"/>
      <c r="AV73" s="0"/>
      <c r="AW73" s="0"/>
      <c r="AX73" s="0"/>
      <c r="AY73" s="0"/>
      <c r="AZ73" s="0"/>
      <c r="BA73" s="0"/>
      <c r="BB73" s="0"/>
      <c r="BC73" s="0"/>
      <c r="BD73" s="0"/>
      <c r="BE73" s="0"/>
      <c r="BF73" s="0"/>
      <c r="BG73" s="0"/>
      <c r="BH73" s="0"/>
      <c r="BI73" s="0"/>
      <c r="BJ73" s="0"/>
      <c r="BK73" s="0"/>
      <c r="BL73" s="0"/>
      <c r="BM73" s="0"/>
    </row>
    <row r="74" customFormat="false" ht="14.45" hidden="false" customHeight="true" outlineLevel="0" collapsed="false">
      <c r="A74" s="16"/>
      <c r="B74" s="18"/>
      <c r="C74" s="47" t="s">
        <v>3</v>
      </c>
      <c r="D74" s="0"/>
      <c r="E74" s="0"/>
      <c r="F74" s="0"/>
      <c r="G74" s="0"/>
      <c r="H74" s="0"/>
      <c r="I74" s="0"/>
      <c r="J74" s="0"/>
      <c r="K74" s="170"/>
      <c r="L74" s="17"/>
      <c r="M74" s="0"/>
      <c r="N74" s="0"/>
      <c r="O74" s="0"/>
      <c r="P74" s="0"/>
      <c r="Q74" s="0"/>
      <c r="R74" s="0"/>
      <c r="S74" s="0"/>
      <c r="T74" s="0"/>
      <c r="U74" s="0"/>
      <c r="V74" s="0"/>
      <c r="W74" s="0"/>
      <c r="X74" s="0"/>
      <c r="Y74" s="0"/>
      <c r="Z74" s="0"/>
      <c r="AA74" s="0"/>
      <c r="AB74" s="0"/>
      <c r="AC74" s="0"/>
      <c r="AD74" s="0"/>
      <c r="AE74" s="0"/>
      <c r="AR74" s="0"/>
      <c r="AS74" s="0"/>
      <c r="AT74" s="0"/>
      <c r="AU74" s="0"/>
      <c r="AV74" s="0"/>
      <c r="AW74" s="0"/>
      <c r="AX74" s="0"/>
      <c r="AY74" s="0"/>
      <c r="AZ74" s="0"/>
      <c r="BA74" s="0"/>
      <c r="BB74" s="0"/>
      <c r="BC74" s="0"/>
      <c r="BD74" s="0"/>
      <c r="BE74" s="0"/>
      <c r="BF74" s="0"/>
      <c r="BG74" s="0"/>
      <c r="BH74" s="0"/>
      <c r="BI74" s="0"/>
      <c r="BJ74" s="0"/>
      <c r="BK74" s="0"/>
      <c r="BL74" s="0"/>
      <c r="BM74" s="0"/>
    </row>
    <row r="75" customFormat="false" ht="12.75" hidden="false" customHeight="true" outlineLevel="0" collapsed="false">
      <c r="A75" s="16"/>
      <c r="B75" s="18"/>
      <c r="C75" s="0"/>
      <c r="D75" s="0"/>
      <c r="E75" s="13" t="n">
        <f aca="false">E7</f>
        <v>0</v>
      </c>
      <c r="F75" s="13"/>
      <c r="G75" s="13"/>
      <c r="H75" s="13"/>
      <c r="I75" s="0"/>
      <c r="J75" s="0"/>
      <c r="K75" s="170"/>
      <c r="L75" s="17"/>
      <c r="M75" s="0"/>
      <c r="N75" s="0"/>
      <c r="O75" s="0"/>
      <c r="P75" s="0"/>
      <c r="Q75" s="0"/>
      <c r="R75" s="0"/>
      <c r="S75" s="0"/>
      <c r="T75" s="0"/>
      <c r="U75" s="0"/>
      <c r="V75" s="0"/>
      <c r="W75" s="0"/>
      <c r="X75" s="0"/>
      <c r="Y75" s="0"/>
      <c r="Z75" s="0"/>
      <c r="AA75" s="0"/>
      <c r="AB75" s="0"/>
      <c r="AC75" s="0"/>
      <c r="AD75" s="0"/>
      <c r="AE75" s="0"/>
      <c r="AR75" s="0"/>
      <c r="AS75" s="0"/>
      <c r="AT75" s="0"/>
      <c r="AU75" s="0"/>
      <c r="AV75" s="0"/>
      <c r="AW75" s="0"/>
      <c r="AX75" s="0"/>
      <c r="AY75" s="0"/>
      <c r="AZ75" s="0"/>
      <c r="BA75" s="0"/>
      <c r="BB75" s="0"/>
      <c r="BC75" s="0"/>
      <c r="BD75" s="0"/>
      <c r="BE75" s="0"/>
      <c r="BF75" s="0"/>
      <c r="BG75" s="0"/>
      <c r="BH75" s="0"/>
      <c r="BI75" s="0"/>
      <c r="BJ75" s="0"/>
      <c r="BK75" s="0"/>
      <c r="BL75" s="0"/>
      <c r="BM75" s="0"/>
    </row>
    <row r="76" customFormat="false" ht="14.45" hidden="false" customHeight="true" outlineLevel="0" collapsed="false">
      <c r="A76" s="16"/>
      <c r="B76" s="18"/>
      <c r="C76" s="47" t="s">
        <v>51</v>
      </c>
      <c r="D76" s="0"/>
      <c r="E76" s="0"/>
      <c r="F76" s="0"/>
      <c r="G76" s="0"/>
      <c r="H76" s="0"/>
      <c r="I76" s="0"/>
      <c r="J76" s="0"/>
      <c r="K76" s="170"/>
      <c r="L76" s="17"/>
      <c r="M76" s="0"/>
      <c r="N76" s="0"/>
      <c r="O76" s="0"/>
      <c r="P76" s="0"/>
      <c r="Q76" s="0"/>
      <c r="R76" s="0"/>
      <c r="S76" s="0"/>
      <c r="T76" s="0"/>
      <c r="U76" s="0"/>
      <c r="V76" s="0"/>
      <c r="W76" s="0"/>
      <c r="X76" s="0"/>
      <c r="Y76" s="0"/>
      <c r="Z76" s="0"/>
      <c r="AA76" s="0"/>
      <c r="AB76" s="0"/>
      <c r="AC76" s="0"/>
      <c r="AD76" s="0"/>
      <c r="AE76" s="0"/>
      <c r="AR76" s="0"/>
      <c r="AS76" s="0"/>
      <c r="AT76" s="0"/>
      <c r="AU76" s="0"/>
      <c r="AV76" s="0"/>
      <c r="AW76" s="0"/>
      <c r="AX76" s="0"/>
      <c r="AY76" s="0"/>
      <c r="AZ76" s="0"/>
      <c r="BA76" s="0"/>
      <c r="BB76" s="0"/>
      <c r="BC76" s="0"/>
      <c r="BD76" s="0"/>
      <c r="BE76" s="0"/>
      <c r="BF76" s="0"/>
      <c r="BG76" s="0"/>
      <c r="BH76" s="0"/>
      <c r="BI76" s="0"/>
      <c r="BJ76" s="0"/>
      <c r="BK76" s="0"/>
      <c r="BL76" s="0"/>
      <c r="BM76" s="0"/>
    </row>
    <row r="77" customFormat="false" ht="23.25" hidden="false" customHeight="true" outlineLevel="0" collapsed="false">
      <c r="A77" s="16"/>
      <c r="B77" s="18"/>
      <c r="C77" s="0"/>
      <c r="D77" s="0"/>
      <c r="E77" s="51" t="str">
        <f aca="false">E9</f>
        <v>Zemní práce</v>
      </c>
      <c r="F77" s="51"/>
      <c r="G77" s="51"/>
      <c r="H77" s="51"/>
      <c r="I77" s="0"/>
      <c r="J77" s="0"/>
      <c r="K77" s="170"/>
      <c r="L77" s="17"/>
      <c r="M77" s="0"/>
      <c r="N77" s="0"/>
      <c r="O77" s="0"/>
      <c r="P77" s="0"/>
      <c r="Q77" s="0"/>
      <c r="R77" s="0"/>
      <c r="S77" s="0"/>
      <c r="T77" s="0"/>
      <c r="U77" s="0"/>
      <c r="V77" s="0"/>
      <c r="W77" s="0"/>
      <c r="X77" s="0"/>
      <c r="Y77" s="0"/>
      <c r="Z77" s="0"/>
      <c r="AA77" s="0"/>
      <c r="AB77" s="0"/>
      <c r="AC77" s="0"/>
      <c r="AD77" s="0"/>
      <c r="AE77" s="0"/>
      <c r="AR77" s="0"/>
      <c r="AS77" s="0"/>
      <c r="AT77" s="0"/>
      <c r="AU77" s="0"/>
      <c r="AV77" s="0"/>
      <c r="AW77" s="0"/>
      <c r="AX77" s="0"/>
      <c r="AY77" s="0"/>
      <c r="AZ77" s="0"/>
      <c r="BA77" s="0"/>
      <c r="BB77" s="0"/>
      <c r="BC77" s="0"/>
      <c r="BD77" s="0"/>
      <c r="BE77" s="0"/>
      <c r="BF77" s="0"/>
      <c r="BG77" s="0"/>
      <c r="BH77" s="0"/>
      <c r="BI77" s="0"/>
      <c r="BJ77" s="0"/>
      <c r="BK77" s="0"/>
      <c r="BL77" s="0"/>
      <c r="BM77" s="0"/>
    </row>
    <row r="78" customFormat="false" ht="6.95" hidden="false" customHeight="true" outlineLevel="0" collapsed="false">
      <c r="A78" s="16"/>
      <c r="B78" s="18"/>
      <c r="C78" s="0"/>
      <c r="D78" s="0"/>
      <c r="E78" s="0"/>
      <c r="F78" s="0"/>
      <c r="G78" s="0"/>
      <c r="H78" s="0"/>
      <c r="I78" s="0"/>
      <c r="J78" s="0"/>
      <c r="K78" s="170"/>
      <c r="L78" s="17"/>
      <c r="M78" s="0"/>
      <c r="N78" s="0"/>
      <c r="O78" s="0"/>
      <c r="P78" s="0"/>
      <c r="Q78" s="0"/>
      <c r="R78" s="0"/>
      <c r="S78" s="0"/>
      <c r="T78" s="0"/>
      <c r="U78" s="0"/>
      <c r="V78" s="0"/>
      <c r="W78" s="0"/>
      <c r="X78" s="0"/>
      <c r="Y78" s="0"/>
      <c r="Z78" s="0"/>
      <c r="AA78" s="0"/>
      <c r="AB78" s="0"/>
      <c r="AC78" s="0"/>
      <c r="AD78" s="0"/>
      <c r="AE78" s="0"/>
      <c r="AR78" s="0"/>
      <c r="AS78" s="0"/>
      <c r="AT78" s="0"/>
      <c r="AU78" s="0"/>
      <c r="AV78" s="0"/>
      <c r="AW78" s="0"/>
      <c r="AX78" s="0"/>
      <c r="AY78" s="0"/>
      <c r="AZ78" s="0"/>
      <c r="BA78" s="0"/>
      <c r="BB78" s="0"/>
      <c r="BC78" s="0"/>
      <c r="BD78" s="0"/>
      <c r="BE78" s="0"/>
      <c r="BF78" s="0"/>
      <c r="BG78" s="0"/>
      <c r="BH78" s="0"/>
      <c r="BI78" s="0"/>
      <c r="BJ78" s="0"/>
      <c r="BK78" s="0"/>
      <c r="BL78" s="0"/>
      <c r="BM78" s="0"/>
    </row>
    <row r="79" customFormat="false" ht="18" hidden="false" customHeight="true" outlineLevel="0" collapsed="false">
      <c r="A79" s="16"/>
      <c r="B79" s="18"/>
      <c r="C79" s="47" t="s">
        <v>7</v>
      </c>
      <c r="D79" s="0"/>
      <c r="E79" s="0"/>
      <c r="F79" s="107" t="str">
        <f aca="false">F12</f>
        <v>Česká Třebová</v>
      </c>
      <c r="G79" s="0"/>
      <c r="H79" s="0"/>
      <c r="I79" s="47" t="s">
        <v>9</v>
      </c>
      <c r="J79" s="108" t="str">
        <f aca="false">IF(J12="","",J12)</f>
        <v>4.1. 2023</v>
      </c>
      <c r="K79" s="170"/>
      <c r="L79" s="17"/>
      <c r="M79" s="0"/>
      <c r="N79" s="0"/>
      <c r="O79" s="0"/>
      <c r="P79" s="0"/>
      <c r="Q79" s="0"/>
      <c r="R79" s="0"/>
      <c r="S79" s="0"/>
      <c r="T79" s="0"/>
      <c r="U79" s="0"/>
      <c r="V79" s="0"/>
      <c r="W79" s="0"/>
      <c r="X79" s="0"/>
      <c r="Y79" s="0"/>
      <c r="Z79" s="0"/>
      <c r="AA79" s="0"/>
      <c r="AB79" s="0"/>
      <c r="AC79" s="0"/>
      <c r="AD79" s="0"/>
      <c r="AE79" s="0"/>
      <c r="AR79" s="0"/>
      <c r="AS79" s="0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  <c r="BH79" s="0"/>
      <c r="BI79" s="0"/>
      <c r="BJ79" s="0"/>
      <c r="BK79" s="0"/>
      <c r="BL79" s="0"/>
      <c r="BM79" s="0"/>
    </row>
    <row r="80" customFormat="false" ht="6.95" hidden="false" customHeight="true" outlineLevel="0" collapsed="false">
      <c r="A80" s="16"/>
      <c r="B80" s="18"/>
      <c r="C80" s="0"/>
      <c r="D80" s="0"/>
      <c r="E80" s="0"/>
      <c r="F80" s="0"/>
      <c r="G80" s="0"/>
      <c r="H80" s="0"/>
      <c r="I80" s="0"/>
      <c r="J80" s="0"/>
      <c r="K80" s="170"/>
      <c r="L80" s="17"/>
      <c r="M80" s="0"/>
      <c r="N80" s="0"/>
      <c r="O80" s="0"/>
      <c r="P80" s="0"/>
      <c r="Q80" s="0"/>
      <c r="R80" s="0"/>
      <c r="S80" s="0"/>
      <c r="T80" s="0"/>
      <c r="U80" s="0"/>
      <c r="V80" s="0"/>
      <c r="W80" s="0"/>
      <c r="X80" s="0"/>
      <c r="Y80" s="0"/>
      <c r="Z80" s="0"/>
      <c r="AA80" s="0"/>
      <c r="AB80" s="0"/>
      <c r="AC80" s="0"/>
      <c r="AD80" s="0"/>
      <c r="AE80" s="0"/>
      <c r="AR80" s="0"/>
      <c r="AS80" s="0"/>
      <c r="AT80" s="0"/>
      <c r="AU80" s="0"/>
      <c r="AV80" s="0"/>
      <c r="AW80" s="0"/>
      <c r="AX80" s="0"/>
      <c r="AY80" s="0"/>
      <c r="AZ80" s="0"/>
      <c r="BA80" s="0"/>
      <c r="BB80" s="0"/>
      <c r="BC80" s="0"/>
      <c r="BD80" s="0"/>
      <c r="BE80" s="0"/>
      <c r="BF80" s="0"/>
      <c r="BG80" s="0"/>
      <c r="BH80" s="0"/>
      <c r="BI80" s="0"/>
      <c r="BJ80" s="0"/>
      <c r="BK80" s="0"/>
      <c r="BL80" s="0"/>
      <c r="BM80" s="0"/>
    </row>
    <row r="81" customFormat="false" ht="15" hidden="false" customHeight="true" outlineLevel="0" collapsed="false">
      <c r="A81" s="16"/>
      <c r="B81" s="18"/>
      <c r="C81" s="47" t="s">
        <v>11</v>
      </c>
      <c r="D81" s="0"/>
      <c r="E81" s="0"/>
      <c r="F81" s="107" t="str">
        <f aca="false">E15</f>
        <v>Město Česká Třebová</v>
      </c>
      <c r="G81" s="0"/>
      <c r="H81" s="0"/>
      <c r="I81" s="47" t="s">
        <v>17</v>
      </c>
      <c r="J81" s="107" t="str">
        <f aca="false">E21</f>
        <v>ADECO spol. s r.o. Česká Třebová</v>
      </c>
      <c r="K81" s="170"/>
      <c r="L81" s="17"/>
      <c r="M81" s="0"/>
      <c r="N81" s="0"/>
      <c r="O81" s="0"/>
      <c r="P81" s="0"/>
      <c r="Q81" s="0"/>
      <c r="R81" s="0"/>
      <c r="S81" s="0"/>
      <c r="T81" s="0"/>
      <c r="U81" s="0"/>
      <c r="V81" s="0"/>
      <c r="W81" s="0"/>
      <c r="X81" s="0"/>
      <c r="Y81" s="0"/>
      <c r="Z81" s="0"/>
      <c r="AA81" s="0"/>
      <c r="AB81" s="0"/>
      <c r="AC81" s="0"/>
      <c r="AD81" s="0"/>
      <c r="AE81" s="0"/>
      <c r="AR81" s="0"/>
      <c r="AS81" s="0"/>
      <c r="AT81" s="0"/>
      <c r="AU81" s="0"/>
      <c r="AV81" s="0"/>
      <c r="AW81" s="0"/>
      <c r="AX81" s="0"/>
      <c r="AY81" s="0"/>
      <c r="AZ81" s="0"/>
      <c r="BA81" s="0"/>
      <c r="BB81" s="0"/>
      <c r="BC81" s="0"/>
      <c r="BD81" s="0"/>
      <c r="BE81" s="0"/>
      <c r="BF81" s="0"/>
      <c r="BG81" s="0"/>
      <c r="BH81" s="0"/>
      <c r="BI81" s="0"/>
      <c r="BJ81" s="0"/>
      <c r="BK81" s="0"/>
      <c r="BL81" s="0"/>
      <c r="BM81" s="0"/>
    </row>
    <row r="82" customFormat="false" ht="14.45" hidden="false" customHeight="true" outlineLevel="0" collapsed="false">
      <c r="A82" s="16"/>
      <c r="B82" s="18"/>
      <c r="C82" s="47" t="s">
        <v>15</v>
      </c>
      <c r="D82" s="0"/>
      <c r="E82" s="0"/>
      <c r="F82" s="107" t="str">
        <f aca="false">IF(E18="","",E18)</f>
        <v/>
      </c>
      <c r="G82" s="0"/>
      <c r="H82" s="0"/>
      <c r="I82" s="0"/>
      <c r="J82" s="0"/>
      <c r="K82" s="170"/>
      <c r="L82" s="17"/>
      <c r="M82" s="0"/>
      <c r="N82" s="0"/>
      <c r="O82" s="0"/>
      <c r="P82" s="0"/>
      <c r="Q82" s="0"/>
      <c r="R82" s="0"/>
      <c r="S82" s="0"/>
      <c r="T82" s="0"/>
      <c r="U82" s="0"/>
      <c r="V82" s="0"/>
      <c r="W82" s="0"/>
      <c r="X82" s="0"/>
      <c r="Y82" s="0"/>
      <c r="Z82" s="0"/>
      <c r="AA82" s="0"/>
      <c r="AB82" s="0"/>
      <c r="AC82" s="0"/>
      <c r="AD82" s="0"/>
      <c r="AE82" s="0"/>
      <c r="AR82" s="0"/>
      <c r="AS82" s="0"/>
      <c r="AT82" s="0"/>
      <c r="AU82" s="0"/>
      <c r="AV82" s="0"/>
      <c r="AW82" s="0"/>
      <c r="AX82" s="0"/>
      <c r="AY82" s="0"/>
      <c r="AZ82" s="0"/>
      <c r="BA82" s="0"/>
      <c r="BB82" s="0"/>
      <c r="BC82" s="0"/>
      <c r="BD82" s="0"/>
      <c r="BE82" s="0"/>
      <c r="BF82" s="0"/>
      <c r="BG82" s="0"/>
      <c r="BH82" s="0"/>
      <c r="BI82" s="0"/>
      <c r="BJ82" s="0"/>
      <c r="BK82" s="0"/>
      <c r="BL82" s="0"/>
      <c r="BM82" s="0"/>
    </row>
    <row r="83" customFormat="false" ht="8.1" hidden="false" customHeight="true" outlineLevel="0" collapsed="false">
      <c r="A83" s="16"/>
      <c r="B83" s="18"/>
      <c r="C83" s="0"/>
      <c r="D83" s="0"/>
      <c r="E83" s="0"/>
      <c r="F83" s="0"/>
      <c r="G83" s="0"/>
      <c r="H83" s="0"/>
      <c r="I83" s="0"/>
      <c r="J83" s="0"/>
      <c r="K83" s="170"/>
      <c r="L83" s="17"/>
      <c r="M83" s="0"/>
      <c r="N83" s="0"/>
      <c r="O83" s="0"/>
      <c r="P83" s="0"/>
      <c r="Q83" s="0"/>
      <c r="R83" s="0"/>
      <c r="S83" s="0"/>
      <c r="T83" s="0"/>
      <c r="U83" s="0"/>
      <c r="V83" s="0"/>
      <c r="W83" s="0"/>
      <c r="X83" s="0"/>
      <c r="Y83" s="0"/>
      <c r="Z83" s="0"/>
      <c r="AA83" s="0"/>
      <c r="AB83" s="0"/>
      <c r="AC83" s="0"/>
      <c r="AD83" s="0"/>
      <c r="AE83" s="0"/>
      <c r="AR83" s="0"/>
      <c r="AS83" s="0"/>
      <c r="AT83" s="0"/>
      <c r="AU83" s="0"/>
      <c r="AV83" s="0"/>
      <c r="AW83" s="0"/>
      <c r="AX83" s="0"/>
      <c r="AY83" s="0"/>
      <c r="AZ83" s="0"/>
      <c r="BA83" s="0"/>
      <c r="BB83" s="0"/>
      <c r="BC83" s="0"/>
      <c r="BD83" s="0"/>
      <c r="BE83" s="0"/>
      <c r="BF83" s="0"/>
      <c r="BG83" s="0"/>
      <c r="BH83" s="0"/>
      <c r="BI83" s="0"/>
      <c r="BJ83" s="0"/>
      <c r="BK83" s="0"/>
      <c r="BL83" s="0"/>
      <c r="BM83" s="0"/>
    </row>
    <row r="84" s="109" customFormat="true" ht="29.25" hidden="false" customHeight="true" outlineLevel="0" collapsed="false">
      <c r="B84" s="110"/>
      <c r="C84" s="111" t="s">
        <v>67</v>
      </c>
      <c r="D84" s="112" t="s">
        <v>38</v>
      </c>
      <c r="E84" s="112" t="s">
        <v>34</v>
      </c>
      <c r="F84" s="112" t="s">
        <v>279</v>
      </c>
      <c r="G84" s="112" t="s">
        <v>69</v>
      </c>
      <c r="H84" s="112" t="s">
        <v>70</v>
      </c>
      <c r="I84" s="113" t="s">
        <v>71</v>
      </c>
      <c r="J84" s="112" t="s">
        <v>56</v>
      </c>
      <c r="K84" s="171" t="s">
        <v>72</v>
      </c>
      <c r="L84" s="115"/>
      <c r="M84" s="172" t="s">
        <v>280</v>
      </c>
      <c r="N84" s="173" t="s">
        <v>24</v>
      </c>
      <c r="O84" s="173"/>
      <c r="P84" s="173"/>
      <c r="Q84" s="173"/>
      <c r="R84" s="173"/>
      <c r="S84" s="173"/>
      <c r="T84" s="174"/>
    </row>
    <row r="85" s="16" customFormat="true" ht="25.5" hidden="false" customHeight="true" outlineLevel="0" collapsed="false">
      <c r="B85" s="18"/>
      <c r="C85" s="58" t="s">
        <v>57</v>
      </c>
      <c r="J85" s="116" t="n">
        <f aca="false">BK85</f>
        <v>0</v>
      </c>
      <c r="K85" s="175"/>
      <c r="L85" s="17"/>
      <c r="M85" s="176"/>
      <c r="N85" s="81"/>
      <c r="O85" s="81"/>
      <c r="P85" s="177"/>
      <c r="Q85" s="81"/>
      <c r="R85" s="177"/>
      <c r="S85" s="81"/>
      <c r="T85" s="178"/>
      <c r="AT85" s="163" t="s">
        <v>73</v>
      </c>
      <c r="AU85" s="163" t="s">
        <v>270</v>
      </c>
      <c r="BK85" s="179" t="n">
        <f aca="false">BK86+BK191</f>
        <v>0</v>
      </c>
    </row>
    <row r="86" s="117" customFormat="true" ht="28.15" hidden="false" customHeight="true" outlineLevel="0" collapsed="false">
      <c r="B86" s="118"/>
      <c r="D86" s="137" t="s">
        <v>73</v>
      </c>
      <c r="E86" s="138" t="s">
        <v>154</v>
      </c>
      <c r="F86" s="138" t="s">
        <v>281</v>
      </c>
      <c r="J86" s="139" t="n">
        <f aca="false">BK86</f>
        <v>0</v>
      </c>
      <c r="K86" s="180"/>
      <c r="L86" s="122"/>
      <c r="M86" s="181"/>
      <c r="N86" s="118"/>
      <c r="O86" s="118"/>
      <c r="P86" s="182"/>
      <c r="Q86" s="118"/>
      <c r="R86" s="182"/>
      <c r="S86" s="118"/>
      <c r="T86" s="183"/>
      <c r="AR86" s="137" t="s">
        <v>76</v>
      </c>
      <c r="AT86" s="184" t="s">
        <v>73</v>
      </c>
      <c r="AU86" s="184" t="s">
        <v>282</v>
      </c>
      <c r="AY86" s="137" t="s">
        <v>283</v>
      </c>
      <c r="BK86" s="185" t="n">
        <f aca="false">BK87+BK154+BK162+BK168+BK178+BK183</f>
        <v>0</v>
      </c>
    </row>
    <row r="87" customFormat="false" ht="19.9" hidden="false" customHeight="true" outlineLevel="0" collapsed="false">
      <c r="A87" s="117"/>
      <c r="B87" s="118"/>
      <c r="C87" s="117"/>
      <c r="D87" s="119" t="s">
        <v>73</v>
      </c>
      <c r="E87" s="140" t="s">
        <v>76</v>
      </c>
      <c r="F87" s="140" t="s">
        <v>269</v>
      </c>
      <c r="G87" s="0"/>
      <c r="H87" s="0"/>
      <c r="I87" s="0"/>
      <c r="J87" s="141" t="n">
        <f aca="false">BK87</f>
        <v>0</v>
      </c>
      <c r="K87" s="170"/>
      <c r="L87" s="122"/>
      <c r="M87" s="181"/>
      <c r="N87" s="118"/>
      <c r="O87" s="118"/>
      <c r="P87" s="182"/>
      <c r="Q87" s="118"/>
      <c r="R87" s="182"/>
      <c r="S87" s="118"/>
      <c r="T87" s="183"/>
      <c r="U87" s="0"/>
      <c r="V87" s="0"/>
      <c r="W87" s="0"/>
      <c r="X87" s="0"/>
      <c r="Y87" s="0"/>
      <c r="Z87" s="0"/>
      <c r="AA87" s="0"/>
      <c r="AB87" s="0"/>
      <c r="AC87" s="0"/>
      <c r="AD87" s="0"/>
      <c r="AE87" s="0"/>
      <c r="AR87" s="137" t="s">
        <v>76</v>
      </c>
      <c r="AS87" s="0"/>
      <c r="AT87" s="184" t="s">
        <v>73</v>
      </c>
      <c r="AU87" s="184" t="s">
        <v>76</v>
      </c>
      <c r="AV87" s="0"/>
      <c r="AW87" s="0"/>
      <c r="AX87" s="0"/>
      <c r="AY87" s="137" t="s">
        <v>283</v>
      </c>
      <c r="AZ87" s="0"/>
      <c r="BA87" s="0"/>
      <c r="BB87" s="0"/>
      <c r="BC87" s="0"/>
      <c r="BD87" s="0"/>
      <c r="BE87" s="0"/>
      <c r="BF87" s="0"/>
      <c r="BG87" s="0"/>
      <c r="BH87" s="0"/>
      <c r="BI87" s="0"/>
      <c r="BJ87" s="0"/>
      <c r="BK87" s="185" t="n">
        <f aca="false">SUM(BK88:BK153)</f>
        <v>0</v>
      </c>
      <c r="BL87" s="0"/>
      <c r="BM87" s="0"/>
    </row>
    <row r="88" s="16" customFormat="true" ht="22.5" hidden="false" customHeight="true" outlineLevel="0" collapsed="false">
      <c r="B88" s="123"/>
      <c r="C88" s="124" t="s">
        <v>76</v>
      </c>
      <c r="D88" s="124" t="s">
        <v>77</v>
      </c>
      <c r="E88" s="125" t="s">
        <v>284</v>
      </c>
      <c r="F88" s="126" t="s">
        <v>285</v>
      </c>
      <c r="G88" s="127" t="s">
        <v>286</v>
      </c>
      <c r="H88" s="128" t="n">
        <f aca="false">H90</f>
        <v>6.99</v>
      </c>
      <c r="I88" s="129" t="n">
        <v>0</v>
      </c>
      <c r="J88" s="129" t="n">
        <f aca="false">ROUND(I88*H88,2)</f>
        <v>0</v>
      </c>
      <c r="K88" s="186"/>
      <c r="L88" s="17"/>
      <c r="M88" s="187"/>
      <c r="N88" s="188" t="s">
        <v>25</v>
      </c>
      <c r="O88" s="189"/>
      <c r="P88" s="189"/>
      <c r="Q88" s="189"/>
      <c r="R88" s="189"/>
      <c r="S88" s="189"/>
      <c r="T88" s="190"/>
      <c r="AR88" s="163" t="s">
        <v>90</v>
      </c>
      <c r="AT88" s="163" t="s">
        <v>77</v>
      </c>
      <c r="AU88" s="163" t="s">
        <v>82</v>
      </c>
      <c r="AY88" s="163" t="s">
        <v>283</v>
      </c>
      <c r="BE88" s="191" t="n">
        <f aca="false">IF(N88="základní",J88,0)</f>
        <v>0</v>
      </c>
      <c r="BF88" s="191" t="n">
        <f aca="false">IF(N88="snížená",J88,0)</f>
        <v>0</v>
      </c>
      <c r="BG88" s="191" t="n">
        <f aca="false">IF(N88="zákl. přenesená",J88,0)</f>
        <v>0</v>
      </c>
      <c r="BH88" s="191" t="n">
        <f aca="false">IF(N88="sníž. přenesená",J88,0)</f>
        <v>0</v>
      </c>
      <c r="BI88" s="191" t="n">
        <f aca="false">IF(N88="nulová",J88,0)</f>
        <v>0</v>
      </c>
      <c r="BJ88" s="163" t="s">
        <v>76</v>
      </c>
      <c r="BK88" s="191" t="n">
        <f aca="false">ROUND(I88*H88,2)</f>
        <v>0</v>
      </c>
      <c r="BL88" s="163" t="s">
        <v>90</v>
      </c>
      <c r="BM88" s="163" t="s">
        <v>287</v>
      </c>
    </row>
    <row r="89" customFormat="false" ht="13.5" hidden="false" customHeight="true" outlineLevel="0" collapsed="false">
      <c r="A89" s="16"/>
      <c r="B89" s="18"/>
      <c r="C89" s="0"/>
      <c r="D89" s="130" t="s">
        <v>81</v>
      </c>
      <c r="E89" s="0"/>
      <c r="F89" s="131" t="s">
        <v>288</v>
      </c>
      <c r="G89" s="0"/>
      <c r="H89" s="0"/>
      <c r="I89" s="0"/>
      <c r="J89" s="0"/>
      <c r="K89" s="170"/>
      <c r="L89" s="17"/>
      <c r="M89" s="192"/>
      <c r="N89" s="18"/>
      <c r="O89" s="18"/>
      <c r="P89" s="18"/>
      <c r="Q89" s="18"/>
      <c r="R89" s="18"/>
      <c r="S89" s="18"/>
      <c r="T89" s="193"/>
      <c r="U89" s="0"/>
      <c r="V89" s="0"/>
      <c r="W89" s="0"/>
      <c r="X89" s="0"/>
      <c r="Y89" s="0"/>
      <c r="Z89" s="0"/>
      <c r="AA89" s="0"/>
      <c r="AB89" s="0"/>
      <c r="AC89" s="0"/>
      <c r="AD89" s="0"/>
      <c r="AE89" s="0"/>
      <c r="AR89" s="0"/>
      <c r="AS89" s="0"/>
      <c r="AT89" s="163" t="s">
        <v>81</v>
      </c>
      <c r="AU89" s="163" t="s">
        <v>82</v>
      </c>
      <c r="AV89" s="0"/>
      <c r="AW89" s="0"/>
      <c r="AX89" s="0"/>
      <c r="AY89" s="0"/>
      <c r="AZ89" s="0"/>
      <c r="BA89" s="0"/>
      <c r="BB89" s="0"/>
      <c r="BC89" s="0"/>
      <c r="BD89" s="0"/>
      <c r="BE89" s="0"/>
      <c r="BF89" s="0"/>
      <c r="BG89" s="0"/>
      <c r="BH89" s="0"/>
      <c r="BI89" s="0"/>
      <c r="BJ89" s="0"/>
      <c r="BK89" s="0"/>
      <c r="BL89" s="0"/>
      <c r="BM89" s="0"/>
    </row>
    <row r="90" s="194" customFormat="true" ht="13.5" hidden="false" customHeight="true" outlineLevel="0" collapsed="false">
      <c r="B90" s="195"/>
      <c r="D90" s="130" t="s">
        <v>213</v>
      </c>
      <c r="E90" s="196"/>
      <c r="F90" s="197" t="s">
        <v>289</v>
      </c>
      <c r="H90" s="198" t="n">
        <f aca="false">(9*0.35+6*0.8*0.8)</f>
        <v>6.99</v>
      </c>
      <c r="K90" s="199"/>
      <c r="L90" s="200"/>
      <c r="M90" s="201"/>
      <c r="N90" s="195"/>
      <c r="O90" s="195"/>
      <c r="P90" s="195"/>
      <c r="Q90" s="195"/>
      <c r="R90" s="195"/>
      <c r="S90" s="195"/>
      <c r="T90" s="202"/>
      <c r="AT90" s="203" t="s">
        <v>213</v>
      </c>
      <c r="AU90" s="203" t="s">
        <v>82</v>
      </c>
      <c r="AV90" s="194" t="s">
        <v>82</v>
      </c>
      <c r="AW90" s="194" t="s">
        <v>290</v>
      </c>
      <c r="AX90" s="194" t="s">
        <v>76</v>
      </c>
      <c r="AY90" s="203" t="s">
        <v>283</v>
      </c>
    </row>
    <row r="91" s="16" customFormat="true" ht="22.5" hidden="false" customHeight="true" outlineLevel="0" collapsed="false">
      <c r="B91" s="123"/>
      <c r="C91" s="124" t="n">
        <v>2</v>
      </c>
      <c r="D91" s="124" t="s">
        <v>77</v>
      </c>
      <c r="E91" s="125"/>
      <c r="F91" s="126" t="s">
        <v>291</v>
      </c>
      <c r="G91" s="127" t="s">
        <v>286</v>
      </c>
      <c r="H91" s="128" t="n">
        <f aca="false">H93</f>
        <v>5.25</v>
      </c>
      <c r="I91" s="129" t="n">
        <v>0</v>
      </c>
      <c r="J91" s="129" t="n">
        <f aca="false">ROUND(I91*H91,2)</f>
        <v>0</v>
      </c>
      <c r="K91" s="186"/>
      <c r="L91" s="17"/>
      <c r="M91" s="187"/>
      <c r="N91" s="188" t="s">
        <v>25</v>
      </c>
      <c r="O91" s="189"/>
      <c r="P91" s="189"/>
      <c r="Q91" s="189"/>
      <c r="R91" s="189"/>
      <c r="S91" s="189"/>
      <c r="T91" s="190"/>
      <c r="AR91" s="163" t="s">
        <v>90</v>
      </c>
      <c r="AT91" s="163" t="s">
        <v>77</v>
      </c>
      <c r="AU91" s="163" t="s">
        <v>82</v>
      </c>
      <c r="AY91" s="163" t="s">
        <v>283</v>
      </c>
      <c r="BE91" s="191" t="n">
        <f aca="false">IF(N91="základní",J91,0)</f>
        <v>0</v>
      </c>
      <c r="BF91" s="191" t="n">
        <f aca="false">IF(N91="snížená",J91,0)</f>
        <v>0</v>
      </c>
      <c r="BG91" s="191" t="n">
        <f aca="false">IF(N91="zákl. přenesená",J91,0)</f>
        <v>0</v>
      </c>
      <c r="BH91" s="191" t="n">
        <f aca="false">IF(N91="sníž. přenesená",J91,0)</f>
        <v>0</v>
      </c>
      <c r="BI91" s="191" t="n">
        <f aca="false">IF(N91="nulová",J91,0)</f>
        <v>0</v>
      </c>
      <c r="BJ91" s="163" t="s">
        <v>76</v>
      </c>
      <c r="BK91" s="191" t="n">
        <f aca="false">ROUND(I91*H91,2)</f>
        <v>0</v>
      </c>
      <c r="BL91" s="163" t="s">
        <v>90</v>
      </c>
      <c r="BM91" s="163" t="s">
        <v>292</v>
      </c>
    </row>
    <row r="92" customFormat="false" ht="40.5" hidden="false" customHeight="true" outlineLevel="0" collapsed="false">
      <c r="A92" s="16"/>
      <c r="B92" s="18"/>
      <c r="C92" s="0"/>
      <c r="D92" s="132" t="s">
        <v>81</v>
      </c>
      <c r="E92" s="0"/>
      <c r="F92" s="133" t="s">
        <v>293</v>
      </c>
      <c r="G92" s="0"/>
      <c r="H92" s="0"/>
      <c r="I92" s="0"/>
      <c r="J92" s="0"/>
      <c r="K92" s="170"/>
      <c r="L92" s="17"/>
      <c r="M92" s="192"/>
      <c r="N92" s="18"/>
      <c r="O92" s="18"/>
      <c r="P92" s="18"/>
      <c r="Q92" s="18"/>
      <c r="R92" s="18"/>
      <c r="S92" s="18"/>
      <c r="T92" s="193"/>
      <c r="U92" s="0"/>
      <c r="V92" s="0"/>
      <c r="W92" s="0"/>
      <c r="X92" s="0"/>
      <c r="Y92" s="0"/>
      <c r="Z92" s="0"/>
      <c r="AA92" s="0"/>
      <c r="AB92" s="0"/>
      <c r="AC92" s="0"/>
      <c r="AD92" s="0"/>
      <c r="AE92" s="0"/>
      <c r="AR92" s="0"/>
      <c r="AS92" s="0"/>
      <c r="AT92" s="163" t="s">
        <v>81</v>
      </c>
      <c r="AU92" s="163" t="s">
        <v>82</v>
      </c>
      <c r="AV92" s="0"/>
      <c r="AW92" s="0"/>
      <c r="AX92" s="0"/>
      <c r="AY92" s="0"/>
      <c r="AZ92" s="0"/>
      <c r="BA92" s="0"/>
      <c r="BB92" s="0"/>
      <c r="BC92" s="0"/>
      <c r="BD92" s="0"/>
      <c r="BE92" s="0"/>
      <c r="BF92" s="0"/>
      <c r="BG92" s="0"/>
      <c r="BH92" s="0"/>
      <c r="BI92" s="0"/>
      <c r="BJ92" s="0"/>
      <c r="BK92" s="0"/>
      <c r="BL92" s="0"/>
      <c r="BM92" s="0"/>
    </row>
    <row r="93" s="194" customFormat="true" ht="13.5" hidden="false" customHeight="true" outlineLevel="0" collapsed="false">
      <c r="B93" s="195"/>
      <c r="D93" s="130" t="s">
        <v>213</v>
      </c>
      <c r="E93" s="196"/>
      <c r="F93" s="197" t="s">
        <v>294</v>
      </c>
      <c r="H93" s="198" t="n">
        <f aca="false">7*0.5*1.5</f>
        <v>5.25</v>
      </c>
      <c r="K93" s="199"/>
      <c r="L93" s="200"/>
      <c r="M93" s="201"/>
      <c r="N93" s="195"/>
      <c r="O93" s="195"/>
      <c r="P93" s="195"/>
      <c r="Q93" s="195"/>
      <c r="R93" s="195"/>
      <c r="S93" s="195"/>
      <c r="T93" s="202"/>
      <c r="AT93" s="203" t="s">
        <v>213</v>
      </c>
      <c r="AU93" s="203" t="s">
        <v>82</v>
      </c>
      <c r="AV93" s="194" t="s">
        <v>82</v>
      </c>
      <c r="AW93" s="194" t="s">
        <v>290</v>
      </c>
      <c r="AX93" s="194" t="s">
        <v>76</v>
      </c>
      <c r="AY93" s="203" t="s">
        <v>283</v>
      </c>
    </row>
    <row r="94" s="16" customFormat="true" ht="22.5" hidden="false" customHeight="true" outlineLevel="0" collapsed="false">
      <c r="B94" s="123"/>
      <c r="C94" s="124" t="n">
        <v>3</v>
      </c>
      <c r="D94" s="124" t="s">
        <v>77</v>
      </c>
      <c r="E94" s="125"/>
      <c r="F94" s="126" t="s">
        <v>295</v>
      </c>
      <c r="G94" s="127" t="s">
        <v>85</v>
      </c>
      <c r="H94" s="128" t="n">
        <v>2</v>
      </c>
      <c r="I94" s="129" t="n">
        <v>0</v>
      </c>
      <c r="J94" s="129" t="n">
        <f aca="false">ROUND(I94*H94,2)</f>
        <v>0</v>
      </c>
      <c r="K94" s="186"/>
      <c r="L94" s="17"/>
      <c r="M94" s="187"/>
      <c r="N94" s="188" t="s">
        <v>25</v>
      </c>
      <c r="O94" s="189"/>
      <c r="P94" s="189"/>
      <c r="Q94" s="189"/>
      <c r="R94" s="189"/>
      <c r="S94" s="189"/>
      <c r="T94" s="190"/>
      <c r="AR94" s="163" t="s">
        <v>90</v>
      </c>
      <c r="AT94" s="163" t="s">
        <v>77</v>
      </c>
      <c r="AU94" s="163" t="s">
        <v>82</v>
      </c>
      <c r="AY94" s="163" t="s">
        <v>283</v>
      </c>
      <c r="BE94" s="191" t="n">
        <f aca="false">IF(N94="základní",J94,0)</f>
        <v>0</v>
      </c>
      <c r="BF94" s="191" t="n">
        <f aca="false">IF(N94="snížená",J94,0)</f>
        <v>0</v>
      </c>
      <c r="BG94" s="191" t="n">
        <f aca="false">IF(N94="zákl. přenesená",J94,0)</f>
        <v>0</v>
      </c>
      <c r="BH94" s="191" t="n">
        <f aca="false">IF(N94="sníž. přenesená",J94,0)</f>
        <v>0</v>
      </c>
      <c r="BI94" s="191" t="n">
        <f aca="false">IF(N94="nulová",J94,0)</f>
        <v>0</v>
      </c>
      <c r="BJ94" s="163" t="s">
        <v>76</v>
      </c>
      <c r="BK94" s="191" t="n">
        <f aca="false">ROUND(I94*H94,2)</f>
        <v>0</v>
      </c>
      <c r="BL94" s="163" t="s">
        <v>90</v>
      </c>
      <c r="BM94" s="163" t="s">
        <v>296</v>
      </c>
    </row>
    <row r="95" customFormat="false" ht="27" hidden="false" customHeight="true" outlineLevel="0" collapsed="false">
      <c r="A95" s="16"/>
      <c r="B95" s="18"/>
      <c r="C95" s="0"/>
      <c r="D95" s="130" t="s">
        <v>81</v>
      </c>
      <c r="E95" s="0"/>
      <c r="F95" s="131" t="s">
        <v>297</v>
      </c>
      <c r="G95" s="0"/>
      <c r="H95" s="0"/>
      <c r="I95" s="0"/>
      <c r="J95" s="0"/>
      <c r="K95" s="170"/>
      <c r="L95" s="17"/>
      <c r="M95" s="192"/>
      <c r="N95" s="18"/>
      <c r="O95" s="18"/>
      <c r="P95" s="18"/>
      <c r="Q95" s="18"/>
      <c r="R95" s="18"/>
      <c r="S95" s="18"/>
      <c r="T95" s="193"/>
      <c r="U95" s="0"/>
      <c r="V95" s="0"/>
      <c r="W95" s="0"/>
      <c r="X95" s="0"/>
      <c r="Y95" s="0"/>
      <c r="Z95" s="0"/>
      <c r="AA95" s="0"/>
      <c r="AB95" s="0"/>
      <c r="AC95" s="0"/>
      <c r="AD95" s="0"/>
      <c r="AE95" s="0"/>
      <c r="AR95" s="0"/>
      <c r="AS95" s="0"/>
      <c r="AT95" s="163" t="s">
        <v>81</v>
      </c>
      <c r="AU95" s="163" t="s">
        <v>82</v>
      </c>
      <c r="AV95" s="0"/>
      <c r="AW95" s="0"/>
      <c r="AX95" s="0"/>
      <c r="AY95" s="0"/>
      <c r="AZ95" s="0"/>
      <c r="BA95" s="0"/>
      <c r="BB95" s="0"/>
      <c r="BC95" s="0"/>
      <c r="BD95" s="0"/>
      <c r="BE95" s="0"/>
      <c r="BF95" s="0"/>
      <c r="BG95" s="0"/>
      <c r="BH95" s="0"/>
      <c r="BI95" s="0"/>
      <c r="BJ95" s="0"/>
      <c r="BK95" s="0"/>
      <c r="BL95" s="0"/>
      <c r="BM95" s="0"/>
    </row>
    <row r="96" customFormat="false" ht="31.5" hidden="false" customHeight="true" outlineLevel="0" collapsed="false">
      <c r="A96" s="16"/>
      <c r="B96" s="123"/>
      <c r="C96" s="124" t="s">
        <v>90</v>
      </c>
      <c r="D96" s="124" t="s">
        <v>77</v>
      </c>
      <c r="E96" s="125" t="s">
        <v>298</v>
      </c>
      <c r="F96" s="126" t="s">
        <v>299</v>
      </c>
      <c r="G96" s="127" t="s">
        <v>300</v>
      </c>
      <c r="H96" s="204" t="n">
        <v>14</v>
      </c>
      <c r="I96" s="129" t="n">
        <v>0</v>
      </c>
      <c r="J96" s="129" t="n">
        <f aca="false">ROUND(I96*H96,2)</f>
        <v>0</v>
      </c>
      <c r="K96" s="186"/>
      <c r="L96" s="17"/>
      <c r="M96" s="187"/>
      <c r="N96" s="188" t="s">
        <v>25</v>
      </c>
      <c r="O96" s="189"/>
      <c r="P96" s="189"/>
      <c r="Q96" s="189"/>
      <c r="R96" s="189"/>
      <c r="S96" s="189"/>
      <c r="T96" s="190"/>
      <c r="U96" s="0"/>
      <c r="V96" s="0"/>
      <c r="W96" s="0"/>
      <c r="X96" s="0"/>
      <c r="Y96" s="0"/>
      <c r="Z96" s="0"/>
      <c r="AA96" s="0"/>
      <c r="AB96" s="0"/>
      <c r="AC96" s="0"/>
      <c r="AD96" s="0"/>
      <c r="AE96" s="0"/>
      <c r="AR96" s="163" t="s">
        <v>90</v>
      </c>
      <c r="AS96" s="0"/>
      <c r="AT96" s="163" t="s">
        <v>77</v>
      </c>
      <c r="AU96" s="163" t="s">
        <v>82</v>
      </c>
      <c r="AV96" s="0"/>
      <c r="AW96" s="0"/>
      <c r="AX96" s="0"/>
      <c r="AY96" s="163" t="s">
        <v>283</v>
      </c>
      <c r="AZ96" s="0"/>
      <c r="BA96" s="0"/>
      <c r="BB96" s="0"/>
      <c r="BC96" s="0"/>
      <c r="BD96" s="0"/>
      <c r="BE96" s="191" t="n">
        <f aca="false">IF(N96="základní",J96,0)</f>
        <v>0</v>
      </c>
      <c r="BF96" s="191" t="n">
        <f aca="false">IF(N96="snížená",J96,0)</f>
        <v>0</v>
      </c>
      <c r="BG96" s="191" t="n">
        <f aca="false">IF(N96="zákl. přenesená",J96,0)</f>
        <v>0</v>
      </c>
      <c r="BH96" s="191" t="n">
        <f aca="false">IF(N96="sníž. přenesená",J96,0)</f>
        <v>0</v>
      </c>
      <c r="BI96" s="191" t="n">
        <f aca="false">IF(N96="nulová",J96,0)</f>
        <v>0</v>
      </c>
      <c r="BJ96" s="163" t="s">
        <v>76</v>
      </c>
      <c r="BK96" s="191" t="n">
        <f aca="false">ROUND(I96*H96,2)</f>
        <v>0</v>
      </c>
      <c r="BL96" s="163" t="s">
        <v>90</v>
      </c>
      <c r="BM96" s="163" t="s">
        <v>301</v>
      </c>
    </row>
    <row r="97" customFormat="false" ht="27" hidden="false" customHeight="true" outlineLevel="0" collapsed="false">
      <c r="A97" s="16"/>
      <c r="B97" s="18"/>
      <c r="C97" s="0"/>
      <c r="D97" s="130" t="s">
        <v>81</v>
      </c>
      <c r="E97" s="0"/>
      <c r="F97" s="131" t="s">
        <v>302</v>
      </c>
      <c r="G97" s="0"/>
      <c r="H97" s="0"/>
      <c r="I97" s="0"/>
      <c r="J97" s="0"/>
      <c r="K97" s="170"/>
      <c r="L97" s="17"/>
      <c r="M97" s="192"/>
      <c r="N97" s="18"/>
      <c r="O97" s="18"/>
      <c r="P97" s="18"/>
      <c r="Q97" s="18"/>
      <c r="R97" s="18"/>
      <c r="S97" s="18"/>
      <c r="T97" s="193"/>
      <c r="U97" s="0"/>
      <c r="V97" s="0"/>
      <c r="W97" s="0"/>
      <c r="X97" s="0"/>
      <c r="Y97" s="0"/>
      <c r="Z97" s="0"/>
      <c r="AA97" s="0"/>
      <c r="AB97" s="0"/>
      <c r="AC97" s="0"/>
      <c r="AD97" s="0"/>
      <c r="AE97" s="0"/>
      <c r="AR97" s="0"/>
      <c r="AS97" s="0"/>
      <c r="AT97" s="163" t="s">
        <v>81</v>
      </c>
      <c r="AU97" s="163" t="s">
        <v>82</v>
      </c>
      <c r="AV97" s="0"/>
      <c r="AW97" s="0"/>
      <c r="AX97" s="0"/>
      <c r="AY97" s="0"/>
      <c r="AZ97" s="0"/>
      <c r="BA97" s="0"/>
      <c r="BB97" s="0"/>
      <c r="BC97" s="0"/>
      <c r="BD97" s="0"/>
      <c r="BE97" s="0"/>
      <c r="BF97" s="0"/>
      <c r="BG97" s="0"/>
      <c r="BH97" s="0"/>
      <c r="BI97" s="0"/>
      <c r="BJ97" s="0"/>
      <c r="BK97" s="0"/>
      <c r="BL97" s="0"/>
      <c r="BM97" s="0"/>
    </row>
    <row r="98" customFormat="false" ht="31.5" hidden="false" customHeight="true" outlineLevel="0" collapsed="false">
      <c r="A98" s="16"/>
      <c r="B98" s="123"/>
      <c r="C98" s="124" t="s">
        <v>93</v>
      </c>
      <c r="D98" s="124" t="s">
        <v>77</v>
      </c>
      <c r="E98" s="125" t="s">
        <v>303</v>
      </c>
      <c r="F98" s="126" t="s">
        <v>304</v>
      </c>
      <c r="G98" s="127" t="s">
        <v>300</v>
      </c>
      <c r="H98" s="128" t="n">
        <v>14</v>
      </c>
      <c r="I98" s="129" t="n">
        <v>0</v>
      </c>
      <c r="J98" s="129" t="n">
        <f aca="false">ROUND(I98*H98,2)</f>
        <v>0</v>
      </c>
      <c r="K98" s="186"/>
      <c r="L98" s="17"/>
      <c r="M98" s="187"/>
      <c r="N98" s="188" t="s">
        <v>25</v>
      </c>
      <c r="O98" s="189"/>
      <c r="P98" s="189"/>
      <c r="Q98" s="189"/>
      <c r="R98" s="189"/>
      <c r="S98" s="189"/>
      <c r="T98" s="190"/>
      <c r="U98" s="0"/>
      <c r="V98" s="0"/>
      <c r="W98" s="0"/>
      <c r="X98" s="0"/>
      <c r="Y98" s="0"/>
      <c r="Z98" s="0"/>
      <c r="AA98" s="0"/>
      <c r="AB98" s="0"/>
      <c r="AC98" s="0"/>
      <c r="AD98" s="0"/>
      <c r="AE98" s="0"/>
      <c r="AR98" s="163" t="s">
        <v>90</v>
      </c>
      <c r="AS98" s="0"/>
      <c r="AT98" s="163" t="s">
        <v>77</v>
      </c>
      <c r="AU98" s="163" t="s">
        <v>82</v>
      </c>
      <c r="AV98" s="0"/>
      <c r="AW98" s="0"/>
      <c r="AX98" s="0"/>
      <c r="AY98" s="163" t="s">
        <v>283</v>
      </c>
      <c r="AZ98" s="0"/>
      <c r="BA98" s="0"/>
      <c r="BB98" s="0"/>
      <c r="BC98" s="0"/>
      <c r="BD98" s="0"/>
      <c r="BE98" s="191" t="n">
        <f aca="false">IF(N98="základní",J98,0)</f>
        <v>0</v>
      </c>
      <c r="BF98" s="191" t="n">
        <f aca="false">IF(N98="snížená",J98,0)</f>
        <v>0</v>
      </c>
      <c r="BG98" s="191" t="n">
        <f aca="false">IF(N98="zákl. přenesená",J98,0)</f>
        <v>0</v>
      </c>
      <c r="BH98" s="191" t="n">
        <f aca="false">IF(N98="sníž. přenesená",J98,0)</f>
        <v>0</v>
      </c>
      <c r="BI98" s="191" t="n">
        <f aca="false">IF(N98="nulová",J98,0)</f>
        <v>0</v>
      </c>
      <c r="BJ98" s="163" t="s">
        <v>76</v>
      </c>
      <c r="BK98" s="191" t="n">
        <f aca="false">ROUND(I98*H98,2)</f>
        <v>0</v>
      </c>
      <c r="BL98" s="163" t="s">
        <v>90</v>
      </c>
      <c r="BM98" s="163" t="s">
        <v>305</v>
      </c>
    </row>
    <row r="99" customFormat="false" ht="27" hidden="false" customHeight="true" outlineLevel="0" collapsed="false">
      <c r="A99" s="16"/>
      <c r="B99" s="18"/>
      <c r="C99" s="0"/>
      <c r="D99" s="130" t="s">
        <v>81</v>
      </c>
      <c r="E99" s="0"/>
      <c r="F99" s="131" t="s">
        <v>306</v>
      </c>
      <c r="G99" s="0"/>
      <c r="H99" s="0"/>
      <c r="I99" s="0"/>
      <c r="J99" s="0"/>
      <c r="K99" s="170"/>
      <c r="L99" s="17"/>
      <c r="M99" s="192"/>
      <c r="N99" s="18"/>
      <c r="O99" s="18"/>
      <c r="P99" s="18"/>
      <c r="Q99" s="18"/>
      <c r="R99" s="18"/>
      <c r="S99" s="18"/>
      <c r="T99" s="193"/>
      <c r="U99" s="0"/>
      <c r="V99" s="0"/>
      <c r="W99" s="0"/>
      <c r="X99" s="0"/>
      <c r="Y99" s="0"/>
      <c r="Z99" s="0"/>
      <c r="AA99" s="0"/>
      <c r="AB99" s="0"/>
      <c r="AC99" s="0"/>
      <c r="AD99" s="0"/>
      <c r="AE99" s="0"/>
      <c r="AR99" s="0"/>
      <c r="AS99" s="0"/>
      <c r="AT99" s="163" t="s">
        <v>81</v>
      </c>
      <c r="AU99" s="163" t="s">
        <v>82</v>
      </c>
      <c r="AV99" s="0"/>
      <c r="AW99" s="0"/>
      <c r="AX99" s="0"/>
      <c r="AY99" s="0"/>
      <c r="AZ99" s="0"/>
      <c r="BA99" s="0"/>
      <c r="BB99" s="0"/>
      <c r="BC99" s="0"/>
      <c r="BD99" s="0"/>
      <c r="BE99" s="0"/>
      <c r="BF99" s="0"/>
      <c r="BG99" s="0"/>
      <c r="BH99" s="0"/>
      <c r="BI99" s="0"/>
      <c r="BJ99" s="0"/>
      <c r="BK99" s="0"/>
      <c r="BL99" s="0"/>
      <c r="BM99" s="0"/>
    </row>
    <row r="100" customFormat="false" ht="31.5" hidden="false" customHeight="true" outlineLevel="0" collapsed="false">
      <c r="A100" s="16"/>
      <c r="B100" s="123"/>
      <c r="C100" s="124" t="s">
        <v>96</v>
      </c>
      <c r="D100" s="124" t="s">
        <v>77</v>
      </c>
      <c r="E100" s="125" t="s">
        <v>307</v>
      </c>
      <c r="F100" s="126" t="s">
        <v>308</v>
      </c>
      <c r="G100" s="127" t="s">
        <v>85</v>
      </c>
      <c r="H100" s="128" t="n">
        <v>780</v>
      </c>
      <c r="I100" s="129" t="n">
        <v>0</v>
      </c>
      <c r="J100" s="129" t="n">
        <f aca="false">ROUND(I100*H100,2)</f>
        <v>0</v>
      </c>
      <c r="K100" s="186"/>
      <c r="L100" s="17"/>
      <c r="M100" s="187"/>
      <c r="N100" s="188" t="s">
        <v>25</v>
      </c>
      <c r="O100" s="189"/>
      <c r="P100" s="189"/>
      <c r="Q100" s="189"/>
      <c r="R100" s="189"/>
      <c r="S100" s="189"/>
      <c r="T100" s="190"/>
      <c r="U100" s="0"/>
      <c r="V100" s="0"/>
      <c r="W100" s="0"/>
      <c r="X100" s="0"/>
      <c r="Y100" s="0"/>
      <c r="Z100" s="0"/>
      <c r="AA100" s="0"/>
      <c r="AB100" s="0"/>
      <c r="AC100" s="0"/>
      <c r="AD100" s="0"/>
      <c r="AE100" s="0"/>
      <c r="AR100" s="163" t="s">
        <v>90</v>
      </c>
      <c r="AS100" s="0"/>
      <c r="AT100" s="163" t="s">
        <v>77</v>
      </c>
      <c r="AU100" s="163" t="s">
        <v>82</v>
      </c>
      <c r="AV100" s="0"/>
      <c r="AW100" s="0"/>
      <c r="AX100" s="0"/>
      <c r="AY100" s="163" t="s">
        <v>283</v>
      </c>
      <c r="AZ100" s="0"/>
      <c r="BA100" s="0"/>
      <c r="BB100" s="0"/>
      <c r="BC100" s="0"/>
      <c r="BD100" s="0"/>
      <c r="BE100" s="191" t="n">
        <f aca="false">IF(N100="základní",J100,0)</f>
        <v>0</v>
      </c>
      <c r="BF100" s="191" t="n">
        <f aca="false">IF(N100="snížená",J100,0)</f>
        <v>0</v>
      </c>
      <c r="BG100" s="191" t="n">
        <f aca="false">IF(N100="zákl. přenesená",J100,0)</f>
        <v>0</v>
      </c>
      <c r="BH100" s="191" t="n">
        <f aca="false">IF(N100="sníž. přenesená",J100,0)</f>
        <v>0</v>
      </c>
      <c r="BI100" s="191" t="n">
        <f aca="false">IF(N100="nulová",J100,0)</f>
        <v>0</v>
      </c>
      <c r="BJ100" s="163" t="s">
        <v>76</v>
      </c>
      <c r="BK100" s="191" t="n">
        <f aca="false">ROUND(I100*H100,2)</f>
        <v>0</v>
      </c>
      <c r="BL100" s="163" t="s">
        <v>90</v>
      </c>
      <c r="BM100" s="163" t="s">
        <v>309</v>
      </c>
    </row>
    <row r="101" customFormat="false" ht="13.5" hidden="false" customHeight="true" outlineLevel="0" collapsed="false">
      <c r="A101" s="16"/>
      <c r="B101" s="18"/>
      <c r="C101" s="0"/>
      <c r="D101" s="130" t="s">
        <v>81</v>
      </c>
      <c r="E101" s="0"/>
      <c r="F101" s="131" t="s">
        <v>310</v>
      </c>
      <c r="G101" s="0"/>
      <c r="H101" s="0"/>
      <c r="I101" s="0"/>
      <c r="J101" s="0"/>
      <c r="K101" s="170"/>
      <c r="L101" s="17"/>
      <c r="M101" s="192"/>
      <c r="N101" s="18"/>
      <c r="O101" s="18"/>
      <c r="P101" s="18"/>
      <c r="Q101" s="18"/>
      <c r="R101" s="18"/>
      <c r="S101" s="18"/>
      <c r="T101" s="193"/>
      <c r="U101" s="0"/>
      <c r="V101" s="0"/>
      <c r="W101" s="0"/>
      <c r="X101" s="0"/>
      <c r="Y101" s="0"/>
      <c r="Z101" s="0"/>
      <c r="AA101" s="0"/>
      <c r="AB101" s="0"/>
      <c r="AC101" s="0"/>
      <c r="AD101" s="0"/>
      <c r="AE101" s="0"/>
      <c r="AR101" s="0"/>
      <c r="AS101" s="0"/>
      <c r="AT101" s="163" t="s">
        <v>81</v>
      </c>
      <c r="AU101" s="163" t="s">
        <v>82</v>
      </c>
      <c r="AV101" s="0"/>
      <c r="AW101" s="0"/>
      <c r="AX101" s="0"/>
      <c r="AY101" s="0"/>
      <c r="AZ101" s="0"/>
      <c r="BA101" s="0"/>
      <c r="BB101" s="0"/>
      <c r="BC101" s="0"/>
      <c r="BD101" s="0"/>
      <c r="BE101" s="0"/>
      <c r="BF101" s="0"/>
      <c r="BG101" s="0"/>
      <c r="BH101" s="0"/>
      <c r="BI101" s="0"/>
      <c r="BJ101" s="0"/>
      <c r="BK101" s="0"/>
      <c r="BL101" s="0"/>
      <c r="BM101" s="0"/>
    </row>
    <row r="102" customFormat="false" ht="22.5" hidden="false" customHeight="true" outlineLevel="0" collapsed="false">
      <c r="A102" s="16"/>
      <c r="B102" s="123"/>
      <c r="C102" s="124" t="s">
        <v>99</v>
      </c>
      <c r="D102" s="124" t="s">
        <v>77</v>
      </c>
      <c r="E102" s="125" t="s">
        <v>311</v>
      </c>
      <c r="F102" s="126" t="s">
        <v>312</v>
      </c>
      <c r="G102" s="127" t="s">
        <v>85</v>
      </c>
      <c r="H102" s="128" t="n">
        <v>780</v>
      </c>
      <c r="I102" s="129" t="n">
        <v>0</v>
      </c>
      <c r="J102" s="129" t="n">
        <f aca="false">ROUND(I102*H102,2)</f>
        <v>0</v>
      </c>
      <c r="K102" s="186"/>
      <c r="L102" s="17"/>
      <c r="M102" s="187"/>
      <c r="N102" s="188" t="s">
        <v>25</v>
      </c>
      <c r="O102" s="189"/>
      <c r="P102" s="189"/>
      <c r="Q102" s="189"/>
      <c r="R102" s="189"/>
      <c r="S102" s="189"/>
      <c r="T102" s="190"/>
      <c r="U102" s="0"/>
      <c r="V102" s="0"/>
      <c r="W102" s="0"/>
      <c r="X102" s="0"/>
      <c r="Y102" s="0"/>
      <c r="Z102" s="0"/>
      <c r="AA102" s="0"/>
      <c r="AB102" s="0"/>
      <c r="AC102" s="0"/>
      <c r="AD102" s="0"/>
      <c r="AE102" s="0"/>
      <c r="AR102" s="163" t="s">
        <v>90</v>
      </c>
      <c r="AS102" s="0"/>
      <c r="AT102" s="163" t="s">
        <v>77</v>
      </c>
      <c r="AU102" s="163" t="s">
        <v>82</v>
      </c>
      <c r="AV102" s="0"/>
      <c r="AW102" s="0"/>
      <c r="AX102" s="0"/>
      <c r="AY102" s="163" t="s">
        <v>283</v>
      </c>
      <c r="AZ102" s="0"/>
      <c r="BA102" s="0"/>
      <c r="BB102" s="0"/>
      <c r="BC102" s="0"/>
      <c r="BD102" s="0"/>
      <c r="BE102" s="191" t="n">
        <f aca="false">IF(N102="základní",J102,0)</f>
        <v>0</v>
      </c>
      <c r="BF102" s="191" t="n">
        <f aca="false">IF(N102="snížená",J102,0)</f>
        <v>0</v>
      </c>
      <c r="BG102" s="191" t="n">
        <f aca="false">IF(N102="zákl. přenesená",J102,0)</f>
        <v>0</v>
      </c>
      <c r="BH102" s="191" t="n">
        <f aca="false">IF(N102="sníž. přenesená",J102,0)</f>
        <v>0</v>
      </c>
      <c r="BI102" s="191" t="n">
        <f aca="false">IF(N102="nulová",J102,0)</f>
        <v>0</v>
      </c>
      <c r="BJ102" s="163" t="s">
        <v>76</v>
      </c>
      <c r="BK102" s="191" t="n">
        <f aca="false">ROUND(I102*H102,2)</f>
        <v>0</v>
      </c>
      <c r="BL102" s="163" t="s">
        <v>90</v>
      </c>
      <c r="BM102" s="163" t="s">
        <v>313</v>
      </c>
    </row>
    <row r="103" customFormat="false" ht="13.5" hidden="false" customHeight="true" outlineLevel="0" collapsed="false">
      <c r="A103" s="16"/>
      <c r="B103" s="18"/>
      <c r="C103" s="0"/>
      <c r="D103" s="130" t="s">
        <v>81</v>
      </c>
      <c r="E103" s="0"/>
      <c r="F103" s="131" t="s">
        <v>314</v>
      </c>
      <c r="G103" s="0"/>
      <c r="H103" s="0"/>
      <c r="I103" s="0"/>
      <c r="J103" s="0"/>
      <c r="K103" s="170"/>
      <c r="L103" s="17"/>
      <c r="M103" s="192"/>
      <c r="N103" s="18"/>
      <c r="O103" s="18"/>
      <c r="P103" s="18"/>
      <c r="Q103" s="18"/>
      <c r="R103" s="18"/>
      <c r="S103" s="18"/>
      <c r="T103" s="193"/>
      <c r="U103" s="0"/>
      <c r="V103" s="0"/>
      <c r="W103" s="0"/>
      <c r="X103" s="0"/>
      <c r="Y103" s="0"/>
      <c r="Z103" s="0"/>
      <c r="AA103" s="0"/>
      <c r="AB103" s="0"/>
      <c r="AC103" s="0"/>
      <c r="AD103" s="0"/>
      <c r="AE103" s="0"/>
      <c r="AR103" s="0"/>
      <c r="AS103" s="0"/>
      <c r="AT103" s="163" t="s">
        <v>81</v>
      </c>
      <c r="AU103" s="163" t="s">
        <v>82</v>
      </c>
      <c r="AV103" s="0"/>
      <c r="AW103" s="0"/>
      <c r="AX103" s="0"/>
      <c r="AY103" s="0"/>
      <c r="AZ103" s="0"/>
      <c r="BA103" s="0"/>
      <c r="BB103" s="0"/>
      <c r="BC103" s="0"/>
      <c r="BD103" s="0"/>
      <c r="BE103" s="0"/>
      <c r="BF103" s="0"/>
      <c r="BG103" s="0"/>
      <c r="BH103" s="0"/>
      <c r="BI103" s="0"/>
      <c r="BJ103" s="0"/>
      <c r="BK103" s="0"/>
      <c r="BL103" s="0"/>
      <c r="BM103" s="0"/>
    </row>
    <row r="104" customFormat="false" ht="22.5" hidden="false" customHeight="true" outlineLevel="0" collapsed="false">
      <c r="A104" s="16"/>
      <c r="B104" s="123"/>
      <c r="C104" s="124" t="s">
        <v>102</v>
      </c>
      <c r="D104" s="124" t="s">
        <v>77</v>
      </c>
      <c r="E104" s="125" t="s">
        <v>315</v>
      </c>
      <c r="F104" s="126" t="s">
        <v>316</v>
      </c>
      <c r="G104" s="127" t="s">
        <v>212</v>
      </c>
      <c r="H104" s="128" t="n">
        <f aca="false">H106</f>
        <v>5.888</v>
      </c>
      <c r="I104" s="129" t="n">
        <v>0</v>
      </c>
      <c r="J104" s="129" t="n">
        <f aca="false">ROUND(I104*H104,2)</f>
        <v>0</v>
      </c>
      <c r="K104" s="186"/>
      <c r="L104" s="17"/>
      <c r="M104" s="187"/>
      <c r="N104" s="188" t="s">
        <v>25</v>
      </c>
      <c r="O104" s="189"/>
      <c r="P104" s="189"/>
      <c r="Q104" s="189"/>
      <c r="R104" s="189"/>
      <c r="S104" s="189"/>
      <c r="T104" s="190"/>
      <c r="U104" s="0"/>
      <c r="V104" s="0"/>
      <c r="W104" s="0"/>
      <c r="X104" s="0"/>
      <c r="Y104" s="0"/>
      <c r="Z104" s="0"/>
      <c r="AA104" s="0"/>
      <c r="AB104" s="0"/>
      <c r="AC104" s="0"/>
      <c r="AD104" s="0"/>
      <c r="AE104" s="0"/>
      <c r="AR104" s="163" t="s">
        <v>90</v>
      </c>
      <c r="AS104" s="0"/>
      <c r="AT104" s="163" t="s">
        <v>77</v>
      </c>
      <c r="AU104" s="163" t="s">
        <v>82</v>
      </c>
      <c r="AV104" s="0"/>
      <c r="AW104" s="0"/>
      <c r="AX104" s="0"/>
      <c r="AY104" s="163" t="s">
        <v>283</v>
      </c>
      <c r="AZ104" s="0"/>
      <c r="BA104" s="0"/>
      <c r="BB104" s="0"/>
      <c r="BC104" s="0"/>
      <c r="BD104" s="0"/>
      <c r="BE104" s="191" t="n">
        <f aca="false">IF(N104="základní",J104,0)</f>
        <v>0</v>
      </c>
      <c r="BF104" s="191" t="n">
        <f aca="false">IF(N104="snížená",J104,0)</f>
        <v>0</v>
      </c>
      <c r="BG104" s="191" t="n">
        <f aca="false">IF(N104="zákl. přenesená",J104,0)</f>
        <v>0</v>
      </c>
      <c r="BH104" s="191" t="n">
        <f aca="false">IF(N104="sníž. přenesená",J104,0)</f>
        <v>0</v>
      </c>
      <c r="BI104" s="191" t="n">
        <f aca="false">IF(N104="nulová",J104,0)</f>
        <v>0</v>
      </c>
      <c r="BJ104" s="163" t="s">
        <v>76</v>
      </c>
      <c r="BK104" s="191" t="n">
        <f aca="false">ROUND(I104*H104,2)</f>
        <v>0</v>
      </c>
      <c r="BL104" s="163" t="s">
        <v>90</v>
      </c>
      <c r="BM104" s="163" t="s">
        <v>317</v>
      </c>
    </row>
    <row r="105" customFormat="false" ht="27" hidden="false" customHeight="true" outlineLevel="0" collapsed="false">
      <c r="A105" s="16"/>
      <c r="B105" s="18"/>
      <c r="C105" s="0"/>
      <c r="D105" s="130" t="s">
        <v>81</v>
      </c>
      <c r="E105" s="0"/>
      <c r="F105" s="131" t="s">
        <v>318</v>
      </c>
      <c r="G105" s="0"/>
      <c r="H105" s="0"/>
      <c r="I105" s="0"/>
      <c r="J105" s="0"/>
      <c r="K105" s="170"/>
      <c r="L105" s="17"/>
      <c r="M105" s="192"/>
      <c r="N105" s="18"/>
      <c r="O105" s="18"/>
      <c r="P105" s="18"/>
      <c r="Q105" s="18"/>
      <c r="R105" s="18"/>
      <c r="S105" s="18"/>
      <c r="T105" s="193"/>
      <c r="U105" s="0"/>
      <c r="V105" s="0"/>
      <c r="W105" s="0"/>
      <c r="X105" s="0"/>
      <c r="Y105" s="0"/>
      <c r="Z105" s="0"/>
      <c r="AA105" s="0"/>
      <c r="AB105" s="0"/>
      <c r="AC105" s="0"/>
      <c r="AD105" s="0"/>
      <c r="AE105" s="0"/>
      <c r="AR105" s="0"/>
      <c r="AS105" s="0"/>
      <c r="AT105" s="163" t="s">
        <v>81</v>
      </c>
      <c r="AU105" s="163" t="s">
        <v>82</v>
      </c>
      <c r="AV105" s="0"/>
      <c r="AW105" s="0"/>
      <c r="AX105" s="0"/>
      <c r="AY105" s="0"/>
      <c r="AZ105" s="0"/>
      <c r="BA105" s="0"/>
      <c r="BB105" s="0"/>
      <c r="BC105" s="0"/>
      <c r="BD105" s="0"/>
      <c r="BE105" s="0"/>
      <c r="BF105" s="0"/>
      <c r="BG105" s="0"/>
      <c r="BH105" s="0"/>
      <c r="BI105" s="0"/>
      <c r="BJ105" s="0"/>
      <c r="BK105" s="0"/>
      <c r="BL105" s="0"/>
      <c r="BM105" s="0"/>
    </row>
    <row r="106" s="194" customFormat="true" ht="13.5" hidden="false" customHeight="true" outlineLevel="0" collapsed="false">
      <c r="B106" s="195"/>
      <c r="D106" s="130" t="s">
        <v>213</v>
      </c>
      <c r="E106" s="196"/>
      <c r="F106" s="197" t="s">
        <v>319</v>
      </c>
      <c r="H106" s="198" t="n">
        <f aca="false">(6*0.8*0.8*1.2+2*0.8*0.8*1)</f>
        <v>5.888</v>
      </c>
      <c r="K106" s="199"/>
      <c r="L106" s="200"/>
      <c r="M106" s="201"/>
      <c r="N106" s="195"/>
      <c r="O106" s="195"/>
      <c r="P106" s="195"/>
      <c r="Q106" s="195"/>
      <c r="R106" s="195"/>
      <c r="S106" s="195"/>
      <c r="T106" s="202"/>
      <c r="AT106" s="203" t="s">
        <v>213</v>
      </c>
      <c r="AU106" s="203" t="s">
        <v>82</v>
      </c>
      <c r="AV106" s="194" t="s">
        <v>82</v>
      </c>
      <c r="AW106" s="194" t="s">
        <v>290</v>
      </c>
      <c r="AX106" s="194" t="s">
        <v>76</v>
      </c>
      <c r="AY106" s="203" t="s">
        <v>283</v>
      </c>
    </row>
    <row r="107" s="16" customFormat="true" ht="22.5" hidden="false" customHeight="true" outlineLevel="0" collapsed="false">
      <c r="B107" s="123"/>
      <c r="C107" s="124" t="s">
        <v>105</v>
      </c>
      <c r="D107" s="124" t="s">
        <v>77</v>
      </c>
      <c r="E107" s="125" t="s">
        <v>320</v>
      </c>
      <c r="F107" s="126" t="s">
        <v>321</v>
      </c>
      <c r="G107" s="127" t="s">
        <v>212</v>
      </c>
      <c r="H107" s="128" t="n">
        <f aca="false">H109</f>
        <v>6.656</v>
      </c>
      <c r="I107" s="129" t="n">
        <v>0</v>
      </c>
      <c r="J107" s="129" t="n">
        <f aca="false">ROUND(I107*H107,2)</f>
        <v>0</v>
      </c>
      <c r="K107" s="186"/>
      <c r="L107" s="18"/>
      <c r="M107" s="187"/>
      <c r="N107" s="188" t="s">
        <v>25</v>
      </c>
      <c r="O107" s="189"/>
      <c r="P107" s="189"/>
      <c r="Q107" s="189"/>
      <c r="R107" s="189"/>
      <c r="S107" s="189"/>
      <c r="T107" s="190"/>
      <c r="AR107" s="163" t="s">
        <v>90</v>
      </c>
      <c r="AT107" s="163" t="s">
        <v>77</v>
      </c>
      <c r="AU107" s="163" t="s">
        <v>82</v>
      </c>
      <c r="AY107" s="163" t="s">
        <v>283</v>
      </c>
      <c r="BE107" s="191" t="n">
        <f aca="false">IF(N107="základní",J107,0)</f>
        <v>0</v>
      </c>
      <c r="BF107" s="191" t="n">
        <f aca="false">IF(N107="snížená",J107,0)</f>
        <v>0</v>
      </c>
      <c r="BG107" s="191" t="n">
        <f aca="false">IF(N107="zákl. přenesená",J107,0)</f>
        <v>0</v>
      </c>
      <c r="BH107" s="191" t="n">
        <f aca="false">IF(N107="sníž. přenesená",J107,0)</f>
        <v>0</v>
      </c>
      <c r="BI107" s="191" t="n">
        <f aca="false">IF(N107="nulová",J107,0)</f>
        <v>0</v>
      </c>
      <c r="BJ107" s="163" t="s">
        <v>76</v>
      </c>
      <c r="BK107" s="191" t="n">
        <f aca="false">ROUND(I107*H107,2)</f>
        <v>0</v>
      </c>
      <c r="BL107" s="163" t="s">
        <v>90</v>
      </c>
      <c r="BM107" s="163" t="s">
        <v>317</v>
      </c>
    </row>
    <row r="108" customFormat="false" ht="27" hidden="false" customHeight="true" outlineLevel="0" collapsed="false">
      <c r="A108" s="16"/>
      <c r="B108" s="18"/>
      <c r="C108" s="0"/>
      <c r="D108" s="130" t="s">
        <v>81</v>
      </c>
      <c r="E108" s="0"/>
      <c r="F108" s="131" t="s">
        <v>322</v>
      </c>
      <c r="G108" s="0"/>
      <c r="H108" s="0"/>
      <c r="I108" s="0"/>
      <c r="J108" s="0"/>
      <c r="K108" s="175"/>
      <c r="L108" s="18"/>
      <c r="M108" s="192"/>
      <c r="N108" s="18"/>
      <c r="O108" s="18"/>
      <c r="P108" s="18"/>
      <c r="Q108" s="18"/>
      <c r="R108" s="18"/>
      <c r="S108" s="18"/>
      <c r="T108" s="193"/>
      <c r="U108" s="0"/>
      <c r="V108" s="0"/>
      <c r="W108" s="0"/>
      <c r="X108" s="0"/>
      <c r="Y108" s="0"/>
      <c r="Z108" s="0"/>
      <c r="AA108" s="0"/>
      <c r="AB108" s="0"/>
      <c r="AC108" s="0"/>
      <c r="AD108" s="0"/>
      <c r="AE108" s="0"/>
      <c r="AR108" s="0"/>
      <c r="AS108" s="0"/>
      <c r="AT108" s="163" t="s">
        <v>81</v>
      </c>
      <c r="AU108" s="163" t="s">
        <v>82</v>
      </c>
      <c r="AV108" s="0"/>
      <c r="AW108" s="0"/>
      <c r="AX108" s="0"/>
      <c r="AY108" s="0"/>
      <c r="AZ108" s="0"/>
      <c r="BA108" s="0"/>
      <c r="BB108" s="0"/>
      <c r="BC108" s="0"/>
      <c r="BD108" s="0"/>
      <c r="BE108" s="0"/>
      <c r="BF108" s="0"/>
      <c r="BG108" s="0"/>
      <c r="BH108" s="0"/>
      <c r="BI108" s="0"/>
      <c r="BJ108" s="0"/>
      <c r="BK108" s="0"/>
      <c r="BL108" s="0"/>
      <c r="BM108" s="0"/>
    </row>
    <row r="109" s="194" customFormat="true" ht="13.5" hidden="false" customHeight="true" outlineLevel="0" collapsed="false">
      <c r="B109" s="195"/>
      <c r="D109" s="130" t="s">
        <v>213</v>
      </c>
      <c r="E109" s="196"/>
      <c r="F109" s="197" t="s">
        <v>323</v>
      </c>
      <c r="H109" s="198" t="n">
        <f aca="false">(8*0.8*0.8*1.3)</f>
        <v>6.656</v>
      </c>
      <c r="K109" s="199"/>
      <c r="L109" s="195"/>
      <c r="M109" s="201"/>
      <c r="N109" s="195"/>
      <c r="O109" s="195"/>
      <c r="P109" s="195"/>
      <c r="Q109" s="195"/>
      <c r="R109" s="195"/>
      <c r="S109" s="195"/>
      <c r="T109" s="202"/>
      <c r="AT109" s="203" t="s">
        <v>213</v>
      </c>
      <c r="AU109" s="203" t="s">
        <v>82</v>
      </c>
      <c r="AV109" s="194" t="s">
        <v>82</v>
      </c>
      <c r="AW109" s="194" t="s">
        <v>290</v>
      </c>
      <c r="AX109" s="194" t="s">
        <v>76</v>
      </c>
      <c r="AY109" s="203" t="s">
        <v>283</v>
      </c>
    </row>
    <row r="110" s="16" customFormat="true" ht="22.5" hidden="false" customHeight="true" outlineLevel="0" collapsed="false">
      <c r="B110" s="123"/>
      <c r="C110" s="124" t="s">
        <v>108</v>
      </c>
      <c r="D110" s="124" t="s">
        <v>77</v>
      </c>
      <c r="E110" s="125" t="s">
        <v>324</v>
      </c>
      <c r="F110" s="126" t="s">
        <v>325</v>
      </c>
      <c r="G110" s="127" t="s">
        <v>212</v>
      </c>
      <c r="H110" s="128" t="n">
        <f aca="false">H113</f>
        <v>47.78</v>
      </c>
      <c r="I110" s="129" t="n">
        <v>0</v>
      </c>
      <c r="J110" s="129" t="n">
        <f aca="false">ROUND(I110*H110,2)</f>
        <v>0</v>
      </c>
      <c r="K110" s="186"/>
      <c r="L110" s="17"/>
      <c r="M110" s="187"/>
      <c r="N110" s="188" t="s">
        <v>25</v>
      </c>
      <c r="O110" s="189"/>
      <c r="P110" s="189"/>
      <c r="Q110" s="189"/>
      <c r="R110" s="189"/>
      <c r="S110" s="189"/>
      <c r="T110" s="190"/>
      <c r="AR110" s="163" t="s">
        <v>90</v>
      </c>
      <c r="AT110" s="163" t="s">
        <v>77</v>
      </c>
      <c r="AU110" s="163" t="s">
        <v>82</v>
      </c>
      <c r="AY110" s="163" t="s">
        <v>283</v>
      </c>
      <c r="BE110" s="191" t="n">
        <f aca="false">IF(N110="základní",J110,0)</f>
        <v>0</v>
      </c>
      <c r="BF110" s="191" t="n">
        <f aca="false">IF(N110="snížená",J110,0)</f>
        <v>0</v>
      </c>
      <c r="BG110" s="191" t="n">
        <f aca="false">IF(N110="zákl. přenesená",J110,0)</f>
        <v>0</v>
      </c>
      <c r="BH110" s="191" t="n">
        <f aca="false">IF(N110="sníž. přenesená",J110,0)</f>
        <v>0</v>
      </c>
      <c r="BI110" s="191" t="n">
        <f aca="false">IF(N110="nulová",J110,0)</f>
        <v>0</v>
      </c>
      <c r="BJ110" s="163" t="s">
        <v>76</v>
      </c>
      <c r="BK110" s="191" t="n">
        <f aca="false">ROUND(I110*H110,2)</f>
        <v>0</v>
      </c>
      <c r="BL110" s="163" t="s">
        <v>90</v>
      </c>
      <c r="BM110" s="163" t="s">
        <v>326</v>
      </c>
    </row>
    <row r="111" customFormat="false" ht="27" hidden="false" customHeight="true" outlineLevel="0" collapsed="false">
      <c r="A111" s="16"/>
      <c r="B111" s="18"/>
      <c r="C111" s="0"/>
      <c r="D111" s="132" t="s">
        <v>81</v>
      </c>
      <c r="E111" s="0"/>
      <c r="F111" s="133" t="s">
        <v>327</v>
      </c>
      <c r="G111" s="0"/>
      <c r="H111" s="0"/>
      <c r="I111" s="0"/>
      <c r="J111" s="0"/>
      <c r="K111" s="170"/>
      <c r="L111" s="17"/>
      <c r="M111" s="192"/>
      <c r="N111" s="18"/>
      <c r="O111" s="18"/>
      <c r="P111" s="18"/>
      <c r="Q111" s="18"/>
      <c r="R111" s="18"/>
      <c r="S111" s="18"/>
      <c r="T111" s="193"/>
      <c r="U111" s="0"/>
      <c r="V111" s="0"/>
      <c r="W111" s="0"/>
      <c r="X111" s="0"/>
      <c r="Y111" s="0"/>
      <c r="Z111" s="0"/>
      <c r="AA111" s="0"/>
      <c r="AB111" s="0"/>
      <c r="AC111" s="0"/>
      <c r="AD111" s="0"/>
      <c r="AE111" s="0"/>
      <c r="AR111" s="0"/>
      <c r="AS111" s="0"/>
      <c r="AT111" s="163" t="s">
        <v>81</v>
      </c>
      <c r="AU111" s="163" t="s">
        <v>82</v>
      </c>
      <c r="AV111" s="0"/>
      <c r="AW111" s="0"/>
      <c r="AX111" s="0"/>
      <c r="AY111" s="0"/>
      <c r="AZ111" s="0"/>
      <c r="BA111" s="0"/>
      <c r="BB111" s="0"/>
      <c r="BC111" s="0"/>
      <c r="BD111" s="0"/>
      <c r="BE111" s="0"/>
      <c r="BF111" s="0"/>
      <c r="BG111" s="0"/>
      <c r="BH111" s="0"/>
      <c r="BI111" s="0"/>
      <c r="BJ111" s="0"/>
      <c r="BK111" s="0"/>
      <c r="BL111" s="0"/>
      <c r="BM111" s="0"/>
    </row>
    <row r="112" s="205" customFormat="true" ht="13.5" hidden="false" customHeight="true" outlineLevel="0" collapsed="false">
      <c r="B112" s="206"/>
      <c r="D112" s="132" t="s">
        <v>213</v>
      </c>
      <c r="E112" s="207"/>
      <c r="F112" s="208" t="s">
        <v>328</v>
      </c>
      <c r="H112" s="207"/>
      <c r="K112" s="209"/>
      <c r="L112" s="210"/>
      <c r="M112" s="211"/>
      <c r="N112" s="206"/>
      <c r="O112" s="206"/>
      <c r="P112" s="206"/>
      <c r="Q112" s="206"/>
      <c r="R112" s="206"/>
      <c r="S112" s="206"/>
      <c r="T112" s="212"/>
      <c r="AT112" s="207" t="s">
        <v>213</v>
      </c>
      <c r="AU112" s="207" t="s">
        <v>82</v>
      </c>
      <c r="AV112" s="205" t="s">
        <v>76</v>
      </c>
      <c r="AW112" s="205" t="s">
        <v>290</v>
      </c>
      <c r="AX112" s="205" t="s">
        <v>282</v>
      </c>
      <c r="AY112" s="207" t="s">
        <v>283</v>
      </c>
    </row>
    <row r="113" s="16" customFormat="true" ht="25.2" hidden="false" customHeight="true" outlineLevel="0" collapsed="false">
      <c r="B113" s="18"/>
      <c r="D113" s="149" t="s">
        <v>213</v>
      </c>
      <c r="E113" s="163"/>
      <c r="F113" s="213" t="s">
        <v>329</v>
      </c>
      <c r="H113" s="214" t="n">
        <f aca="false">(490*0.35*0.25+9*0.35*0.7+9*0.5*0.6)</f>
        <v>47.78</v>
      </c>
      <c r="K113" s="175"/>
      <c r="L113" s="17"/>
      <c r="M113" s="192"/>
      <c r="N113" s="18"/>
      <c r="O113" s="18"/>
      <c r="P113" s="18"/>
      <c r="Q113" s="18"/>
      <c r="R113" s="18"/>
      <c r="S113" s="18"/>
      <c r="T113" s="193"/>
      <c r="AT113" s="163" t="s">
        <v>213</v>
      </c>
      <c r="AU113" s="163" t="s">
        <v>82</v>
      </c>
      <c r="AV113" s="16" t="s">
        <v>82</v>
      </c>
      <c r="AW113" s="16" t="s">
        <v>290</v>
      </c>
      <c r="AX113" s="16" t="s">
        <v>282</v>
      </c>
      <c r="AY113" s="163" t="s">
        <v>283</v>
      </c>
    </row>
    <row r="114" customFormat="false" ht="31.5" hidden="false" customHeight="true" outlineLevel="0" collapsed="false">
      <c r="A114" s="16"/>
      <c r="B114" s="123"/>
      <c r="C114" s="124" t="s">
        <v>111</v>
      </c>
      <c r="D114" s="124" t="s">
        <v>77</v>
      </c>
      <c r="E114" s="125" t="s">
        <v>330</v>
      </c>
      <c r="F114" s="126" t="s">
        <v>331</v>
      </c>
      <c r="G114" s="127" t="s">
        <v>212</v>
      </c>
      <c r="H114" s="128" t="n">
        <v>47.78</v>
      </c>
      <c r="I114" s="129" t="n">
        <v>0</v>
      </c>
      <c r="J114" s="129" t="n">
        <f aca="false">ROUND(I114*H114,2)</f>
        <v>0</v>
      </c>
      <c r="K114" s="186"/>
      <c r="L114" s="17"/>
      <c r="M114" s="187"/>
      <c r="N114" s="188" t="s">
        <v>25</v>
      </c>
      <c r="O114" s="189"/>
      <c r="P114" s="189"/>
      <c r="Q114" s="189"/>
      <c r="R114" s="189"/>
      <c r="S114" s="189"/>
      <c r="T114" s="190"/>
      <c r="U114" s="0"/>
      <c r="V114" s="0"/>
      <c r="W114" s="0"/>
      <c r="X114" s="0"/>
      <c r="Y114" s="0"/>
      <c r="Z114" s="0"/>
      <c r="AA114" s="0"/>
      <c r="AB114" s="0"/>
      <c r="AC114" s="0"/>
      <c r="AD114" s="0"/>
      <c r="AE114" s="0"/>
      <c r="AR114" s="163" t="s">
        <v>90</v>
      </c>
      <c r="AS114" s="0"/>
      <c r="AT114" s="163" t="s">
        <v>77</v>
      </c>
      <c r="AU114" s="163" t="s">
        <v>82</v>
      </c>
      <c r="AV114" s="0"/>
      <c r="AW114" s="0"/>
      <c r="AX114" s="0"/>
      <c r="AY114" s="163" t="s">
        <v>283</v>
      </c>
      <c r="AZ114" s="0"/>
      <c r="BA114" s="0"/>
      <c r="BB114" s="0"/>
      <c r="BC114" s="0"/>
      <c r="BD114" s="0"/>
      <c r="BE114" s="191" t="n">
        <f aca="false">IF(N114="základní",J114,0)</f>
        <v>0</v>
      </c>
      <c r="BF114" s="191" t="n">
        <f aca="false">IF(N114="snížená",J114,0)</f>
        <v>0</v>
      </c>
      <c r="BG114" s="191" t="n">
        <f aca="false">IF(N114="zákl. přenesená",J114,0)</f>
        <v>0</v>
      </c>
      <c r="BH114" s="191" t="n">
        <f aca="false">IF(N114="sníž. přenesená",J114,0)</f>
        <v>0</v>
      </c>
      <c r="BI114" s="191" t="n">
        <f aca="false">IF(N114="nulová",J114,0)</f>
        <v>0</v>
      </c>
      <c r="BJ114" s="163" t="s">
        <v>76</v>
      </c>
      <c r="BK114" s="191" t="n">
        <f aca="false">ROUND(I114*H114,2)</f>
        <v>0</v>
      </c>
      <c r="BL114" s="163" t="s">
        <v>90</v>
      </c>
      <c r="BM114" s="163" t="s">
        <v>332</v>
      </c>
    </row>
    <row r="115" customFormat="false" ht="35.5" hidden="false" customHeight="true" outlineLevel="0" collapsed="false">
      <c r="A115" s="16"/>
      <c r="B115" s="18"/>
      <c r="C115" s="0"/>
      <c r="D115" s="130" t="s">
        <v>81</v>
      </c>
      <c r="E115" s="0"/>
      <c r="F115" s="131" t="s">
        <v>333</v>
      </c>
      <c r="G115" s="0"/>
      <c r="H115" s="0"/>
      <c r="I115" s="0"/>
      <c r="J115" s="0"/>
      <c r="K115" s="170"/>
      <c r="L115" s="17"/>
      <c r="M115" s="192"/>
      <c r="N115" s="18"/>
      <c r="O115" s="18"/>
      <c r="P115" s="18"/>
      <c r="Q115" s="18"/>
      <c r="R115" s="18"/>
      <c r="S115" s="18"/>
      <c r="T115" s="193"/>
      <c r="U115" s="0"/>
      <c r="V115" s="0"/>
      <c r="W115" s="0"/>
      <c r="X115" s="0"/>
      <c r="Y115" s="0"/>
      <c r="Z115" s="0"/>
      <c r="AA115" s="0"/>
      <c r="AB115" s="0"/>
      <c r="AC115" s="0"/>
      <c r="AD115" s="0"/>
      <c r="AE115" s="0"/>
      <c r="AR115" s="0"/>
      <c r="AS115" s="0"/>
      <c r="AT115" s="163" t="s">
        <v>81</v>
      </c>
      <c r="AU115" s="163" t="s">
        <v>82</v>
      </c>
      <c r="AV115" s="0"/>
      <c r="AW115" s="0"/>
      <c r="AX115" s="0"/>
      <c r="AY115" s="0"/>
      <c r="AZ115" s="0"/>
      <c r="BA115" s="0"/>
      <c r="BB115" s="0"/>
      <c r="BC115" s="0"/>
      <c r="BD115" s="0"/>
      <c r="BE115" s="0"/>
      <c r="BF115" s="0"/>
      <c r="BG115" s="0"/>
      <c r="BH115" s="0"/>
      <c r="BI115" s="0"/>
      <c r="BJ115" s="0"/>
      <c r="BK115" s="0"/>
      <c r="BL115" s="0"/>
      <c r="BM115" s="0"/>
    </row>
    <row r="116" s="215" customFormat="true" ht="13.5" hidden="false" customHeight="true" outlineLevel="0" collapsed="false">
      <c r="B116" s="216"/>
      <c r="D116" s="149" t="s">
        <v>213</v>
      </c>
      <c r="E116" s="217"/>
      <c r="F116" s="213"/>
      <c r="H116" s="214"/>
      <c r="K116" s="218"/>
      <c r="L116" s="219"/>
      <c r="M116" s="220"/>
      <c r="N116" s="216"/>
      <c r="O116" s="216"/>
      <c r="P116" s="216"/>
      <c r="Q116" s="216"/>
      <c r="R116" s="216"/>
      <c r="S116" s="216"/>
      <c r="T116" s="221"/>
      <c r="AS116" s="16"/>
      <c r="AT116" s="163" t="s">
        <v>213</v>
      </c>
      <c r="AU116" s="163" t="s">
        <v>82</v>
      </c>
      <c r="AV116" s="16" t="s">
        <v>82</v>
      </c>
      <c r="AW116" s="16" t="s">
        <v>290</v>
      </c>
      <c r="AX116" s="16" t="s">
        <v>282</v>
      </c>
      <c r="AY116" s="163" t="s">
        <v>283</v>
      </c>
      <c r="AZ116" s="16"/>
    </row>
    <row r="117" s="16" customFormat="true" ht="22.5" hidden="false" customHeight="true" outlineLevel="0" collapsed="false">
      <c r="B117" s="123"/>
      <c r="C117" s="124" t="s">
        <v>114</v>
      </c>
      <c r="D117" s="124" t="s">
        <v>77</v>
      </c>
      <c r="E117" s="125" t="s">
        <v>320</v>
      </c>
      <c r="F117" s="126" t="s">
        <v>334</v>
      </c>
      <c r="G117" s="127" t="s">
        <v>212</v>
      </c>
      <c r="H117" s="128" t="n">
        <f aca="false">H120</f>
        <v>6.1</v>
      </c>
      <c r="I117" s="129" t="n">
        <v>0</v>
      </c>
      <c r="J117" s="129" t="n">
        <f aca="false">ROUND(I117*H117,2)</f>
        <v>0</v>
      </c>
      <c r="K117" s="186"/>
      <c r="L117" s="17"/>
      <c r="M117" s="187"/>
      <c r="N117" s="188" t="s">
        <v>25</v>
      </c>
      <c r="O117" s="189"/>
      <c r="P117" s="189"/>
      <c r="Q117" s="189"/>
      <c r="R117" s="189"/>
      <c r="S117" s="189"/>
      <c r="T117" s="190"/>
      <c r="AR117" s="163" t="s">
        <v>90</v>
      </c>
      <c r="AT117" s="163" t="s">
        <v>77</v>
      </c>
      <c r="AU117" s="163" t="s">
        <v>82</v>
      </c>
      <c r="AY117" s="163" t="s">
        <v>283</v>
      </c>
      <c r="BE117" s="191" t="n">
        <f aca="false">IF(N117="základní",J117,0)</f>
        <v>0</v>
      </c>
      <c r="BF117" s="191" t="n">
        <f aca="false">IF(N117="snížená",J117,0)</f>
        <v>0</v>
      </c>
      <c r="BG117" s="191" t="n">
        <f aca="false">IF(N117="zákl. přenesená",J117,0)</f>
        <v>0</v>
      </c>
      <c r="BH117" s="191" t="n">
        <f aca="false">IF(N117="sníž. přenesená",J117,0)</f>
        <v>0</v>
      </c>
      <c r="BI117" s="191" t="n">
        <f aca="false">IF(N117="nulová",J117,0)</f>
        <v>0</v>
      </c>
      <c r="BJ117" s="163" t="s">
        <v>76</v>
      </c>
      <c r="BK117" s="191" t="n">
        <f aca="false">ROUND(I117*H117,2)</f>
        <v>0</v>
      </c>
      <c r="BL117" s="163" t="s">
        <v>90</v>
      </c>
      <c r="BM117" s="163" t="s">
        <v>326</v>
      </c>
    </row>
    <row r="118" customFormat="false" ht="27" hidden="false" customHeight="true" outlineLevel="0" collapsed="false">
      <c r="A118" s="16"/>
      <c r="B118" s="18"/>
      <c r="C118" s="0"/>
      <c r="D118" s="132" t="s">
        <v>81</v>
      </c>
      <c r="E118" s="0"/>
      <c r="F118" s="133" t="s">
        <v>335</v>
      </c>
      <c r="G118" s="0"/>
      <c r="H118" s="0"/>
      <c r="I118" s="0"/>
      <c r="J118" s="0"/>
      <c r="K118" s="170"/>
      <c r="L118" s="17"/>
      <c r="M118" s="192"/>
      <c r="N118" s="18"/>
      <c r="O118" s="18"/>
      <c r="P118" s="18"/>
      <c r="Q118" s="18"/>
      <c r="R118" s="18"/>
      <c r="S118" s="18"/>
      <c r="T118" s="193"/>
      <c r="U118" s="0"/>
      <c r="V118" s="0"/>
      <c r="W118" s="0"/>
      <c r="X118" s="0"/>
      <c r="Y118" s="0"/>
      <c r="Z118" s="0"/>
      <c r="AA118" s="0"/>
      <c r="AB118" s="0"/>
      <c r="AC118" s="0"/>
      <c r="AD118" s="0"/>
      <c r="AE118" s="0"/>
      <c r="AR118" s="0"/>
      <c r="AS118" s="0"/>
      <c r="AT118" s="163" t="s">
        <v>81</v>
      </c>
      <c r="AU118" s="163" t="s">
        <v>82</v>
      </c>
      <c r="AV118" s="0"/>
      <c r="AW118" s="0"/>
      <c r="AX118" s="0"/>
      <c r="AY118" s="0"/>
      <c r="AZ118" s="0"/>
      <c r="BA118" s="0"/>
      <c r="BB118" s="0"/>
      <c r="BC118" s="0"/>
      <c r="BD118" s="0"/>
      <c r="BE118" s="0"/>
      <c r="BF118" s="0"/>
      <c r="BG118" s="0"/>
      <c r="BH118" s="0"/>
      <c r="BI118" s="0"/>
      <c r="BJ118" s="0"/>
      <c r="BK118" s="0"/>
      <c r="BL118" s="0"/>
      <c r="BM118" s="0"/>
    </row>
    <row r="119" s="205" customFormat="true" ht="13.5" hidden="false" customHeight="true" outlineLevel="0" collapsed="false">
      <c r="B119" s="206"/>
      <c r="D119" s="132" t="s">
        <v>213</v>
      </c>
      <c r="E119" s="207"/>
      <c r="F119" s="208" t="s">
        <v>328</v>
      </c>
      <c r="H119" s="207"/>
      <c r="K119" s="209"/>
      <c r="L119" s="210"/>
      <c r="M119" s="211"/>
      <c r="N119" s="206"/>
      <c r="O119" s="206"/>
      <c r="P119" s="206"/>
      <c r="Q119" s="206"/>
      <c r="R119" s="206"/>
      <c r="S119" s="206"/>
      <c r="T119" s="212"/>
      <c r="AT119" s="207" t="s">
        <v>213</v>
      </c>
      <c r="AU119" s="207" t="s">
        <v>82</v>
      </c>
      <c r="AV119" s="205" t="s">
        <v>76</v>
      </c>
      <c r="AW119" s="205" t="s">
        <v>290</v>
      </c>
      <c r="AX119" s="205" t="s">
        <v>282</v>
      </c>
      <c r="AY119" s="207" t="s">
        <v>283</v>
      </c>
    </row>
    <row r="120" s="222" customFormat="true" ht="25.2" hidden="false" customHeight="true" outlineLevel="0" collapsed="false">
      <c r="B120" s="223"/>
      <c r="D120" s="224" t="s">
        <v>213</v>
      </c>
      <c r="E120" s="225"/>
      <c r="F120" s="213" t="s">
        <v>336</v>
      </c>
      <c r="H120" s="222" t="n">
        <f aca="false">(9*0.5*0.5+7*0.5*1.1)</f>
        <v>6.1</v>
      </c>
      <c r="K120" s="226"/>
      <c r="L120" s="227"/>
      <c r="M120" s="228"/>
      <c r="N120" s="223"/>
      <c r="O120" s="223"/>
      <c r="P120" s="223"/>
      <c r="Q120" s="223"/>
      <c r="R120" s="223"/>
      <c r="S120" s="223"/>
      <c r="T120" s="229"/>
      <c r="AT120" s="225" t="s">
        <v>213</v>
      </c>
      <c r="AU120" s="225" t="s">
        <v>82</v>
      </c>
      <c r="AV120" s="222" t="s">
        <v>82</v>
      </c>
      <c r="AW120" s="222" t="s">
        <v>290</v>
      </c>
      <c r="AX120" s="222" t="s">
        <v>282</v>
      </c>
      <c r="AY120" s="225" t="s">
        <v>283</v>
      </c>
    </row>
    <row r="121" s="16" customFormat="true" ht="31.5" hidden="false" customHeight="true" outlineLevel="0" collapsed="false">
      <c r="B121" s="123"/>
      <c r="C121" s="124" t="s">
        <v>118</v>
      </c>
      <c r="D121" s="124" t="s">
        <v>77</v>
      </c>
      <c r="E121" s="230" t="s">
        <v>337</v>
      </c>
      <c r="F121" s="231" t="s">
        <v>338</v>
      </c>
      <c r="G121" s="127" t="s">
        <v>212</v>
      </c>
      <c r="H121" s="204" t="n">
        <f aca="false">H117</f>
        <v>6.1</v>
      </c>
      <c r="I121" s="129" t="n">
        <v>0</v>
      </c>
      <c r="J121" s="129" t="n">
        <f aca="false">ROUND(I121*H121,2)</f>
        <v>0</v>
      </c>
      <c r="K121" s="186"/>
      <c r="L121" s="17"/>
      <c r="M121" s="187"/>
      <c r="N121" s="188" t="s">
        <v>25</v>
      </c>
      <c r="O121" s="189"/>
      <c r="P121" s="189"/>
      <c r="Q121" s="189"/>
      <c r="R121" s="189"/>
      <c r="S121" s="189"/>
      <c r="T121" s="190"/>
      <c r="AR121" s="163" t="s">
        <v>90</v>
      </c>
      <c r="AT121" s="163" t="s">
        <v>77</v>
      </c>
      <c r="AU121" s="163" t="s">
        <v>82</v>
      </c>
      <c r="AY121" s="163" t="s">
        <v>283</v>
      </c>
      <c r="BE121" s="191" t="n">
        <f aca="false">IF(N121="základní",J121,0)</f>
        <v>0</v>
      </c>
      <c r="BF121" s="191" t="n">
        <f aca="false">IF(N121="snížená",J121,0)</f>
        <v>0</v>
      </c>
      <c r="BG121" s="191" t="n">
        <f aca="false">IF(N121="zákl. přenesená",J121,0)</f>
        <v>0</v>
      </c>
      <c r="BH121" s="191" t="n">
        <f aca="false">IF(N121="sníž. přenesená",J121,0)</f>
        <v>0</v>
      </c>
      <c r="BI121" s="191" t="n">
        <f aca="false">IF(N121="nulová",J121,0)</f>
        <v>0</v>
      </c>
      <c r="BJ121" s="163" t="s">
        <v>76</v>
      </c>
      <c r="BK121" s="191" t="n">
        <f aca="false">ROUND(I121*H121,2)</f>
        <v>0</v>
      </c>
      <c r="BL121" s="163" t="s">
        <v>90</v>
      </c>
      <c r="BM121" s="163" t="s">
        <v>339</v>
      </c>
    </row>
    <row r="122" customFormat="false" ht="40.5" hidden="false" customHeight="true" outlineLevel="0" collapsed="false">
      <c r="A122" s="16"/>
      <c r="B122" s="18"/>
      <c r="C122" s="0"/>
      <c r="D122" s="130" t="s">
        <v>81</v>
      </c>
      <c r="E122" s="0"/>
      <c r="F122" s="131" t="s">
        <v>340</v>
      </c>
      <c r="G122" s="0"/>
      <c r="H122" s="0"/>
      <c r="I122" s="0"/>
      <c r="J122" s="0"/>
      <c r="K122" s="170"/>
      <c r="L122" s="17"/>
      <c r="M122" s="192"/>
      <c r="N122" s="18"/>
      <c r="O122" s="18"/>
      <c r="P122" s="18"/>
      <c r="Q122" s="18"/>
      <c r="R122" s="18"/>
      <c r="S122" s="18"/>
      <c r="T122" s="193"/>
      <c r="U122" s="0"/>
      <c r="V122" s="0"/>
      <c r="W122" s="0"/>
      <c r="X122" s="0"/>
      <c r="Y122" s="0"/>
      <c r="Z122" s="0"/>
      <c r="AA122" s="0"/>
      <c r="AB122" s="0"/>
      <c r="AC122" s="0"/>
      <c r="AD122" s="0"/>
      <c r="AE122" s="0"/>
      <c r="AR122" s="0"/>
      <c r="AS122" s="0"/>
      <c r="AT122" s="163" t="s">
        <v>81</v>
      </c>
      <c r="AU122" s="163" t="s">
        <v>82</v>
      </c>
      <c r="AV122" s="0"/>
      <c r="AW122" s="0"/>
      <c r="AX122" s="0"/>
      <c r="AY122" s="0"/>
      <c r="AZ122" s="0"/>
      <c r="BA122" s="0"/>
      <c r="BB122" s="0"/>
      <c r="BC122" s="0"/>
      <c r="BD122" s="0"/>
      <c r="BE122" s="0"/>
      <c r="BF122" s="0"/>
      <c r="BG122" s="0"/>
      <c r="BH122" s="0"/>
      <c r="BI122" s="0"/>
      <c r="BJ122" s="0"/>
      <c r="BK122" s="0"/>
      <c r="BL122" s="0"/>
      <c r="BM122" s="0"/>
    </row>
    <row r="123" s="16" customFormat="true" ht="22.5" hidden="false" customHeight="true" outlineLevel="0" collapsed="false">
      <c r="B123" s="123"/>
      <c r="C123" s="124" t="s">
        <v>121</v>
      </c>
      <c r="D123" s="124" t="s">
        <v>77</v>
      </c>
      <c r="E123" s="125" t="s">
        <v>341</v>
      </c>
      <c r="F123" s="126" t="s">
        <v>342</v>
      </c>
      <c r="G123" s="127" t="s">
        <v>212</v>
      </c>
      <c r="H123" s="128" t="n">
        <f aca="false">H129</f>
        <v>64.984</v>
      </c>
      <c r="I123" s="129" t="n">
        <v>0</v>
      </c>
      <c r="J123" s="129" t="n">
        <f aca="false">ROUND(I123*H123,2)</f>
        <v>0</v>
      </c>
      <c r="K123" s="186"/>
      <c r="L123" s="17"/>
      <c r="M123" s="187"/>
      <c r="N123" s="188" t="s">
        <v>25</v>
      </c>
      <c r="O123" s="189"/>
      <c r="P123" s="189"/>
      <c r="Q123" s="189"/>
      <c r="R123" s="189"/>
      <c r="S123" s="189"/>
      <c r="T123" s="190"/>
      <c r="AR123" s="163" t="s">
        <v>90</v>
      </c>
      <c r="AT123" s="163" t="s">
        <v>77</v>
      </c>
      <c r="AU123" s="163" t="s">
        <v>82</v>
      </c>
      <c r="AY123" s="163" t="s">
        <v>283</v>
      </c>
      <c r="BE123" s="191" t="n">
        <f aca="false">IF(N123="základní",J123,0)</f>
        <v>0</v>
      </c>
      <c r="BF123" s="191" t="n">
        <f aca="false">IF(N123="snížená",J123,0)</f>
        <v>0</v>
      </c>
      <c r="BG123" s="191" t="n">
        <f aca="false">IF(N123="zákl. přenesená",J123,0)</f>
        <v>0</v>
      </c>
      <c r="BH123" s="191" t="n">
        <f aca="false">IF(N123="sníž. přenesená",J123,0)</f>
        <v>0</v>
      </c>
      <c r="BI123" s="191" t="n">
        <f aca="false">IF(N123="nulová",J123,0)</f>
        <v>0</v>
      </c>
      <c r="BJ123" s="163" t="s">
        <v>76</v>
      </c>
      <c r="BK123" s="191" t="n">
        <f aca="false">ROUND(I123*H123,2)</f>
        <v>0</v>
      </c>
      <c r="BL123" s="163" t="s">
        <v>90</v>
      </c>
      <c r="BM123" s="163" t="s">
        <v>343</v>
      </c>
    </row>
    <row r="124" customFormat="false" ht="40.5" hidden="false" customHeight="true" outlineLevel="0" collapsed="false">
      <c r="A124" s="16"/>
      <c r="B124" s="18"/>
      <c r="C124" s="0"/>
      <c r="D124" s="130" t="s">
        <v>81</v>
      </c>
      <c r="E124" s="0"/>
      <c r="F124" s="131" t="s">
        <v>344</v>
      </c>
      <c r="G124" s="0"/>
      <c r="H124" s="0"/>
      <c r="I124" s="0"/>
      <c r="J124" s="0"/>
      <c r="K124" s="170"/>
      <c r="L124" s="17"/>
      <c r="M124" s="192"/>
      <c r="N124" s="18"/>
      <c r="O124" s="18"/>
      <c r="P124" s="18"/>
      <c r="Q124" s="18"/>
      <c r="R124" s="18"/>
      <c r="S124" s="18"/>
      <c r="T124" s="193"/>
      <c r="U124" s="0"/>
      <c r="V124" s="0"/>
      <c r="W124" s="0"/>
      <c r="X124" s="0"/>
      <c r="Y124" s="0"/>
      <c r="Z124" s="0"/>
      <c r="AA124" s="0"/>
      <c r="AB124" s="0"/>
      <c r="AC124" s="0"/>
      <c r="AD124" s="0"/>
      <c r="AE124" s="0"/>
      <c r="AR124" s="0"/>
      <c r="AS124" s="0"/>
      <c r="AT124" s="163" t="s">
        <v>81</v>
      </c>
      <c r="AU124" s="163" t="s">
        <v>82</v>
      </c>
      <c r="AV124" s="0"/>
      <c r="AW124" s="0"/>
      <c r="AX124" s="0"/>
      <c r="AY124" s="0"/>
      <c r="AZ124" s="0"/>
      <c r="BA124" s="0"/>
      <c r="BB124" s="0"/>
      <c r="BC124" s="0"/>
      <c r="BD124" s="0"/>
      <c r="BE124" s="0"/>
      <c r="BF124" s="0"/>
      <c r="BG124" s="0"/>
      <c r="BH124" s="0"/>
      <c r="BI124" s="0"/>
      <c r="BJ124" s="0"/>
      <c r="BK124" s="0"/>
      <c r="BL124" s="0"/>
      <c r="BM124" s="0"/>
    </row>
    <row r="125" s="222" customFormat="true" ht="14.9" hidden="false" customHeight="true" outlineLevel="0" collapsed="false">
      <c r="B125" s="223"/>
      <c r="D125" s="224" t="s">
        <v>213</v>
      </c>
      <c r="E125" s="225"/>
      <c r="F125" s="213" t="s">
        <v>345</v>
      </c>
      <c r="H125" s="214" t="n">
        <f aca="false">(9*0.35*0.1 )</f>
        <v>0.315</v>
      </c>
      <c r="K125" s="226"/>
      <c r="L125" s="227"/>
      <c r="M125" s="228"/>
      <c r="N125" s="223"/>
      <c r="O125" s="223"/>
      <c r="P125" s="223"/>
      <c r="Q125" s="223"/>
      <c r="R125" s="223"/>
      <c r="S125" s="223"/>
      <c r="T125" s="229"/>
      <c r="AT125" s="225" t="s">
        <v>213</v>
      </c>
      <c r="AU125" s="225" t="s">
        <v>82</v>
      </c>
      <c r="AV125" s="222" t="s">
        <v>82</v>
      </c>
      <c r="AW125" s="222" t="s">
        <v>290</v>
      </c>
      <c r="AX125" s="222" t="s">
        <v>282</v>
      </c>
      <c r="AY125" s="225" t="s">
        <v>283</v>
      </c>
    </row>
    <row r="126" s="222" customFormat="true" ht="18" hidden="false" customHeight="true" outlineLevel="0" collapsed="false">
      <c r="B126" s="223"/>
      <c r="D126" s="224" t="s">
        <v>213</v>
      </c>
      <c r="E126" s="225"/>
      <c r="F126" s="213" t="s">
        <v>346</v>
      </c>
      <c r="H126" s="214" t="n">
        <f aca="false">(490*0.35*0.25)</f>
        <v>42.875</v>
      </c>
      <c r="K126" s="226"/>
      <c r="L126" s="227"/>
      <c r="M126" s="228"/>
      <c r="N126" s="223"/>
      <c r="O126" s="223"/>
      <c r="P126" s="223"/>
      <c r="Q126" s="223"/>
      <c r="R126" s="223"/>
      <c r="S126" s="223"/>
      <c r="T126" s="229"/>
      <c r="AT126" s="225" t="s">
        <v>213</v>
      </c>
      <c r="AU126" s="225" t="s">
        <v>82</v>
      </c>
      <c r="AV126" s="222" t="s">
        <v>82</v>
      </c>
      <c r="AW126" s="222" t="s">
        <v>290</v>
      </c>
      <c r="AX126" s="222" t="s">
        <v>282</v>
      </c>
      <c r="AY126" s="225" t="s">
        <v>283</v>
      </c>
    </row>
    <row r="127" customFormat="false" ht="18" hidden="false" customHeight="true" outlineLevel="0" collapsed="false">
      <c r="A127" s="222"/>
      <c r="B127" s="223"/>
      <c r="C127" s="222"/>
      <c r="D127" s="224" t="s">
        <v>213</v>
      </c>
      <c r="E127" s="225"/>
      <c r="F127" s="213" t="s">
        <v>347</v>
      </c>
      <c r="G127" s="222"/>
      <c r="H127" s="214" t="n">
        <f aca="false">(9*0.5*1.2+7*0.5*1.1)</f>
        <v>9.25</v>
      </c>
      <c r="I127" s="222"/>
      <c r="J127" s="222"/>
      <c r="K127" s="226"/>
      <c r="L127" s="227"/>
      <c r="M127" s="228"/>
      <c r="N127" s="223"/>
      <c r="O127" s="223"/>
      <c r="P127" s="223"/>
      <c r="Q127" s="223"/>
      <c r="R127" s="223"/>
      <c r="S127" s="223"/>
      <c r="T127" s="229"/>
      <c r="U127" s="222"/>
      <c r="V127" s="222"/>
      <c r="W127" s="222"/>
      <c r="X127" s="222"/>
      <c r="Y127" s="222"/>
      <c r="Z127" s="222"/>
      <c r="AA127" s="222"/>
      <c r="AB127" s="222"/>
      <c r="AC127" s="222"/>
      <c r="AD127" s="222"/>
      <c r="AE127" s="222"/>
      <c r="AF127" s="222"/>
      <c r="AG127" s="222"/>
      <c r="AH127" s="222"/>
      <c r="AI127" s="222"/>
      <c r="AJ127" s="222"/>
      <c r="AK127" s="222"/>
      <c r="AL127" s="222"/>
      <c r="AM127" s="222"/>
      <c r="AN127" s="222"/>
      <c r="AO127" s="222"/>
      <c r="AP127" s="222"/>
      <c r="AQ127" s="222"/>
      <c r="AR127" s="222"/>
      <c r="AS127" s="222"/>
      <c r="AT127" s="225"/>
      <c r="AU127" s="225"/>
      <c r="AV127" s="0"/>
      <c r="AW127" s="0"/>
      <c r="AX127" s="0"/>
      <c r="AY127" s="225"/>
      <c r="AZ127" s="0"/>
      <c r="BA127" s="0"/>
      <c r="BB127" s="0"/>
      <c r="BC127" s="0"/>
      <c r="BD127" s="0"/>
      <c r="BE127" s="0"/>
      <c r="BF127" s="0"/>
      <c r="BG127" s="0"/>
      <c r="BH127" s="0"/>
      <c r="BI127" s="0"/>
      <c r="BJ127" s="0"/>
      <c r="BK127" s="0"/>
      <c r="BL127" s="0"/>
      <c r="BM127" s="0"/>
    </row>
    <row r="128" customFormat="false" ht="18" hidden="false" customHeight="true" outlineLevel="0" collapsed="false">
      <c r="A128" s="222"/>
      <c r="B128" s="223"/>
      <c r="C128" s="222"/>
      <c r="D128" s="224" t="s">
        <v>213</v>
      </c>
      <c r="E128" s="225"/>
      <c r="F128" s="213" t="s">
        <v>348</v>
      </c>
      <c r="G128" s="222"/>
      <c r="H128" s="214" t="n">
        <f aca="false">(6*0.8*0.8*1.2+2*0.8*0.8*1+8*0.8*0.8*1.3)</f>
        <v>12.544</v>
      </c>
      <c r="I128" s="222"/>
      <c r="J128" s="222"/>
      <c r="K128" s="226"/>
      <c r="L128" s="227"/>
      <c r="M128" s="228"/>
      <c r="N128" s="223"/>
      <c r="O128" s="223"/>
      <c r="P128" s="223"/>
      <c r="Q128" s="223"/>
      <c r="R128" s="223"/>
      <c r="S128" s="223"/>
      <c r="T128" s="229"/>
      <c r="U128" s="222"/>
      <c r="V128" s="222"/>
      <c r="W128" s="222"/>
      <c r="X128" s="222"/>
      <c r="Y128" s="222"/>
      <c r="Z128" s="222"/>
      <c r="AA128" s="222"/>
      <c r="AB128" s="222"/>
      <c r="AC128" s="222"/>
      <c r="AD128" s="222"/>
      <c r="AE128" s="222"/>
      <c r="AF128" s="222"/>
      <c r="AG128" s="222"/>
      <c r="AH128" s="222"/>
      <c r="AI128" s="222"/>
      <c r="AJ128" s="222"/>
      <c r="AK128" s="222"/>
      <c r="AL128" s="222"/>
      <c r="AM128" s="222"/>
      <c r="AN128" s="222"/>
      <c r="AO128" s="222"/>
      <c r="AP128" s="222"/>
      <c r="AQ128" s="222"/>
      <c r="AR128" s="222"/>
      <c r="AS128" s="222"/>
      <c r="AT128" s="225"/>
      <c r="AU128" s="225"/>
      <c r="AV128" s="0"/>
      <c r="AW128" s="0"/>
      <c r="AX128" s="0"/>
      <c r="AY128" s="225"/>
      <c r="AZ128" s="0"/>
      <c r="BA128" s="0"/>
      <c r="BB128" s="0"/>
      <c r="BC128" s="0"/>
      <c r="BD128" s="0"/>
      <c r="BE128" s="0"/>
      <c r="BF128" s="0"/>
      <c r="BG128" s="0"/>
      <c r="BH128" s="0"/>
      <c r="BI128" s="0"/>
      <c r="BJ128" s="0"/>
      <c r="BK128" s="0"/>
      <c r="BL128" s="0"/>
      <c r="BM128" s="0"/>
    </row>
    <row r="129" customFormat="false" ht="14.9" hidden="false" customHeight="true" outlineLevel="0" collapsed="false">
      <c r="A129" s="222"/>
      <c r="B129" s="223"/>
      <c r="C129" s="222"/>
      <c r="D129" s="224" t="s">
        <v>213</v>
      </c>
      <c r="E129" s="225"/>
      <c r="F129" s="213" t="s">
        <v>349</v>
      </c>
      <c r="G129" s="222"/>
      <c r="H129" s="214" t="n">
        <f aca="false">SUM(H125:H128)</f>
        <v>64.984</v>
      </c>
      <c r="I129" s="222"/>
      <c r="J129" s="222"/>
      <c r="K129" s="226"/>
      <c r="L129" s="227"/>
      <c r="M129" s="228"/>
      <c r="N129" s="223"/>
      <c r="O129" s="223"/>
      <c r="P129" s="223"/>
      <c r="Q129" s="223"/>
      <c r="R129" s="223"/>
      <c r="S129" s="223"/>
      <c r="T129" s="229"/>
      <c r="U129" s="222"/>
      <c r="V129" s="222"/>
      <c r="W129" s="222"/>
      <c r="X129" s="222"/>
      <c r="Y129" s="222"/>
      <c r="Z129" s="222"/>
      <c r="AA129" s="222"/>
      <c r="AB129" s="222"/>
      <c r="AC129" s="222"/>
      <c r="AD129" s="222"/>
      <c r="AE129" s="222"/>
      <c r="AF129" s="222"/>
      <c r="AG129" s="222"/>
      <c r="AH129" s="222"/>
      <c r="AI129" s="222"/>
      <c r="AJ129" s="222"/>
      <c r="AK129" s="222"/>
      <c r="AL129" s="222"/>
      <c r="AM129" s="222"/>
      <c r="AN129" s="222"/>
      <c r="AO129" s="222"/>
      <c r="AP129" s="222"/>
      <c r="AQ129" s="222"/>
      <c r="AR129" s="222"/>
      <c r="AS129" s="222"/>
      <c r="AT129" s="225" t="s">
        <v>213</v>
      </c>
      <c r="AU129" s="225" t="s">
        <v>82</v>
      </c>
      <c r="AV129" s="222" t="s">
        <v>82</v>
      </c>
      <c r="AW129" s="222" t="s">
        <v>290</v>
      </c>
      <c r="AX129" s="222" t="s">
        <v>282</v>
      </c>
      <c r="AY129" s="225" t="s">
        <v>283</v>
      </c>
      <c r="AZ129" s="0"/>
      <c r="BA129" s="0"/>
      <c r="BB129" s="0"/>
      <c r="BC129" s="0"/>
      <c r="BD129" s="0"/>
      <c r="BE129" s="0"/>
      <c r="BF129" s="0"/>
      <c r="BG129" s="0"/>
      <c r="BH129" s="0"/>
      <c r="BI129" s="0"/>
      <c r="BJ129" s="0"/>
      <c r="BK129" s="0"/>
      <c r="BL129" s="0"/>
      <c r="BM129" s="0"/>
    </row>
    <row r="130" s="16" customFormat="true" ht="31.5" hidden="false" customHeight="true" outlineLevel="0" collapsed="false">
      <c r="B130" s="123"/>
      <c r="C130" s="124" t="s">
        <v>350</v>
      </c>
      <c r="D130" s="124" t="s">
        <v>77</v>
      </c>
      <c r="E130" s="125" t="s">
        <v>351</v>
      </c>
      <c r="F130" s="126" t="s">
        <v>352</v>
      </c>
      <c r="G130" s="127" t="s">
        <v>212</v>
      </c>
      <c r="H130" s="128" t="n">
        <v>64.984</v>
      </c>
      <c r="I130" s="129" t="n">
        <v>0</v>
      </c>
      <c r="J130" s="129" t="n">
        <f aca="false">ROUND(I130*H130,2)</f>
        <v>0</v>
      </c>
      <c r="K130" s="186"/>
      <c r="L130" s="17"/>
      <c r="M130" s="187"/>
      <c r="N130" s="188" t="s">
        <v>25</v>
      </c>
      <c r="O130" s="189"/>
      <c r="P130" s="189"/>
      <c r="Q130" s="189"/>
      <c r="R130" s="189"/>
      <c r="S130" s="189"/>
      <c r="T130" s="190"/>
      <c r="AR130" s="163" t="s">
        <v>90</v>
      </c>
      <c r="AT130" s="163" t="s">
        <v>77</v>
      </c>
      <c r="AU130" s="163" t="s">
        <v>82</v>
      </c>
      <c r="AY130" s="163" t="s">
        <v>283</v>
      </c>
      <c r="BE130" s="191" t="n">
        <f aca="false">IF(N130="základní",J130,0)</f>
        <v>0</v>
      </c>
      <c r="BF130" s="191" t="n">
        <f aca="false">IF(N130="snížená",J130,0)</f>
        <v>0</v>
      </c>
      <c r="BG130" s="191" t="n">
        <f aca="false">IF(N130="zákl. přenesená",J130,0)</f>
        <v>0</v>
      </c>
      <c r="BH130" s="191" t="n">
        <f aca="false">IF(N130="sníž. přenesená",J130,0)</f>
        <v>0</v>
      </c>
      <c r="BI130" s="191" t="n">
        <f aca="false">IF(N130="nulová",J130,0)</f>
        <v>0</v>
      </c>
      <c r="BJ130" s="163" t="s">
        <v>76</v>
      </c>
      <c r="BK130" s="191" t="n">
        <f aca="false">ROUND(I130*H130,2)</f>
        <v>0</v>
      </c>
      <c r="BL130" s="163" t="s">
        <v>90</v>
      </c>
      <c r="BM130" s="163" t="s">
        <v>353</v>
      </c>
    </row>
    <row r="131" customFormat="false" ht="40.5" hidden="false" customHeight="true" outlineLevel="0" collapsed="false">
      <c r="A131" s="16"/>
      <c r="B131" s="18"/>
      <c r="C131" s="0"/>
      <c r="D131" s="130" t="s">
        <v>81</v>
      </c>
      <c r="E131" s="0"/>
      <c r="F131" s="131" t="s">
        <v>354</v>
      </c>
      <c r="G131" s="0"/>
      <c r="H131" s="0"/>
      <c r="I131" s="0"/>
      <c r="J131" s="0"/>
      <c r="K131" s="170"/>
      <c r="L131" s="17"/>
      <c r="M131" s="192"/>
      <c r="N131" s="18"/>
      <c r="O131" s="18"/>
      <c r="P131" s="18"/>
      <c r="Q131" s="18"/>
      <c r="R131" s="18"/>
      <c r="S131" s="18"/>
      <c r="T131" s="193"/>
      <c r="U131" s="0"/>
      <c r="V131" s="0"/>
      <c r="W131" s="0"/>
      <c r="X131" s="0"/>
      <c r="Y131" s="0"/>
      <c r="Z131" s="0"/>
      <c r="AA131" s="0"/>
      <c r="AB131" s="0"/>
      <c r="AC131" s="0"/>
      <c r="AD131" s="0"/>
      <c r="AE131" s="0"/>
      <c r="AR131" s="0"/>
      <c r="AS131" s="0"/>
      <c r="AT131" s="163" t="s">
        <v>81</v>
      </c>
      <c r="AU131" s="163" t="s">
        <v>82</v>
      </c>
      <c r="AV131" s="0"/>
      <c r="AW131" s="0"/>
      <c r="AX131" s="0"/>
      <c r="AY131" s="0"/>
      <c r="AZ131" s="0"/>
      <c r="BA131" s="0"/>
      <c r="BB131" s="0"/>
      <c r="BC131" s="0"/>
      <c r="BD131" s="0"/>
      <c r="BE131" s="0"/>
      <c r="BF131" s="0"/>
      <c r="BG131" s="0"/>
      <c r="BH131" s="0"/>
      <c r="BI131" s="0"/>
      <c r="BJ131" s="0"/>
      <c r="BK131" s="0"/>
      <c r="BL131" s="0"/>
      <c r="BM131" s="0"/>
    </row>
    <row r="132" customFormat="false" ht="22.5" hidden="false" customHeight="true" outlineLevel="0" collapsed="false">
      <c r="A132" s="16"/>
      <c r="B132" s="123"/>
      <c r="C132" s="124" t="s">
        <v>355</v>
      </c>
      <c r="D132" s="124" t="s">
        <v>77</v>
      </c>
      <c r="E132" s="125" t="s">
        <v>356</v>
      </c>
      <c r="F132" s="126" t="s">
        <v>357</v>
      </c>
      <c r="G132" s="127" t="s">
        <v>212</v>
      </c>
      <c r="H132" s="128" t="n">
        <v>64.984</v>
      </c>
      <c r="I132" s="129" t="n">
        <v>0</v>
      </c>
      <c r="J132" s="129" t="n">
        <f aca="false">ROUND(I132*H132,2)</f>
        <v>0</v>
      </c>
      <c r="K132" s="186"/>
      <c r="L132" s="17"/>
      <c r="M132" s="187"/>
      <c r="N132" s="188" t="s">
        <v>25</v>
      </c>
      <c r="O132" s="189"/>
      <c r="P132" s="189"/>
      <c r="Q132" s="189"/>
      <c r="R132" s="189"/>
      <c r="S132" s="189"/>
      <c r="T132" s="190"/>
      <c r="U132" s="0"/>
      <c r="V132" s="0"/>
      <c r="W132" s="0"/>
      <c r="X132" s="0"/>
      <c r="Y132" s="0"/>
      <c r="Z132" s="0"/>
      <c r="AA132" s="0"/>
      <c r="AB132" s="0"/>
      <c r="AC132" s="0"/>
      <c r="AD132" s="0"/>
      <c r="AE132" s="0"/>
      <c r="AR132" s="163" t="s">
        <v>90</v>
      </c>
      <c r="AS132" s="0"/>
      <c r="AT132" s="163" t="s">
        <v>77</v>
      </c>
      <c r="AU132" s="163" t="s">
        <v>82</v>
      </c>
      <c r="AV132" s="0"/>
      <c r="AW132" s="0"/>
      <c r="AX132" s="0"/>
      <c r="AY132" s="163" t="s">
        <v>283</v>
      </c>
      <c r="AZ132" s="0"/>
      <c r="BA132" s="0"/>
      <c r="BB132" s="0"/>
      <c r="BC132" s="0"/>
      <c r="BD132" s="0"/>
      <c r="BE132" s="191" t="n">
        <f aca="false">IF(N132="základní",J132,0)</f>
        <v>0</v>
      </c>
      <c r="BF132" s="191" t="n">
        <f aca="false">IF(N132="snížená",J132,0)</f>
        <v>0</v>
      </c>
      <c r="BG132" s="191" t="n">
        <f aca="false">IF(N132="zákl. přenesená",J132,0)</f>
        <v>0</v>
      </c>
      <c r="BH132" s="191" t="n">
        <f aca="false">IF(N132="sníž. přenesená",J132,0)</f>
        <v>0</v>
      </c>
      <c r="BI132" s="191" t="n">
        <f aca="false">IF(N132="nulová",J132,0)</f>
        <v>0</v>
      </c>
      <c r="BJ132" s="163" t="s">
        <v>76</v>
      </c>
      <c r="BK132" s="191" t="n">
        <f aca="false">ROUND(I132*H132,2)</f>
        <v>0</v>
      </c>
      <c r="BL132" s="163" t="s">
        <v>90</v>
      </c>
      <c r="BM132" s="163" t="s">
        <v>358</v>
      </c>
    </row>
    <row r="133" customFormat="false" ht="27" hidden="false" customHeight="true" outlineLevel="0" collapsed="false">
      <c r="A133" s="16"/>
      <c r="B133" s="18"/>
      <c r="C133" s="0"/>
      <c r="D133" s="130" t="s">
        <v>81</v>
      </c>
      <c r="E133" s="0"/>
      <c r="F133" s="131" t="s">
        <v>359</v>
      </c>
      <c r="G133" s="0"/>
      <c r="H133" s="0"/>
      <c r="I133" s="0"/>
      <c r="J133" s="0"/>
      <c r="K133" s="170"/>
      <c r="L133" s="17"/>
      <c r="M133" s="192"/>
      <c r="N133" s="18"/>
      <c r="O133" s="18"/>
      <c r="P133" s="18"/>
      <c r="Q133" s="18"/>
      <c r="R133" s="18"/>
      <c r="S133" s="18"/>
      <c r="T133" s="193"/>
      <c r="U133" s="0"/>
      <c r="V133" s="0"/>
      <c r="W133" s="0"/>
      <c r="X133" s="0"/>
      <c r="Y133" s="0"/>
      <c r="Z133" s="0"/>
      <c r="AA133" s="0"/>
      <c r="AB133" s="0"/>
      <c r="AC133" s="0"/>
      <c r="AD133" s="0"/>
      <c r="AE133" s="0"/>
      <c r="AR133" s="0"/>
      <c r="AS133" s="0"/>
      <c r="AT133" s="163" t="s">
        <v>81</v>
      </c>
      <c r="AU133" s="163" t="s">
        <v>82</v>
      </c>
      <c r="AV133" s="0"/>
      <c r="AW133" s="0"/>
      <c r="AX133" s="0"/>
      <c r="AY133" s="0"/>
      <c r="AZ133" s="0"/>
      <c r="BA133" s="0"/>
      <c r="BB133" s="0"/>
      <c r="BC133" s="0"/>
      <c r="BD133" s="0"/>
      <c r="BE133" s="0"/>
      <c r="BF133" s="0"/>
      <c r="BG133" s="0"/>
      <c r="BH133" s="0"/>
      <c r="BI133" s="0"/>
      <c r="BJ133" s="0"/>
      <c r="BK133" s="0"/>
      <c r="BL133" s="0"/>
      <c r="BM133" s="0"/>
    </row>
    <row r="134" customFormat="false" ht="22.5" hidden="false" customHeight="true" outlineLevel="0" collapsed="false">
      <c r="A134" s="16"/>
      <c r="B134" s="123"/>
      <c r="C134" s="124" t="s">
        <v>360</v>
      </c>
      <c r="D134" s="124" t="s">
        <v>77</v>
      </c>
      <c r="E134" s="125" t="s">
        <v>361</v>
      </c>
      <c r="F134" s="126" t="s">
        <v>362</v>
      </c>
      <c r="G134" s="127" t="s">
        <v>212</v>
      </c>
      <c r="H134" s="128" t="n">
        <v>64.984</v>
      </c>
      <c r="I134" s="129" t="n">
        <v>0</v>
      </c>
      <c r="J134" s="129" t="n">
        <f aca="false">ROUND(I134*H134,2)</f>
        <v>0</v>
      </c>
      <c r="K134" s="186"/>
      <c r="L134" s="17"/>
      <c r="M134" s="187"/>
      <c r="N134" s="188" t="s">
        <v>25</v>
      </c>
      <c r="O134" s="189"/>
      <c r="P134" s="189"/>
      <c r="Q134" s="189"/>
      <c r="R134" s="189"/>
      <c r="S134" s="189"/>
      <c r="T134" s="190"/>
      <c r="U134" s="0"/>
      <c r="V134" s="0"/>
      <c r="W134" s="0"/>
      <c r="X134" s="0"/>
      <c r="Y134" s="0"/>
      <c r="Z134" s="0"/>
      <c r="AA134" s="0"/>
      <c r="AB134" s="0"/>
      <c r="AC134" s="0"/>
      <c r="AD134" s="0"/>
      <c r="AE134" s="0"/>
      <c r="AR134" s="163" t="s">
        <v>90</v>
      </c>
      <c r="AS134" s="0"/>
      <c r="AT134" s="163" t="s">
        <v>77</v>
      </c>
      <c r="AU134" s="163" t="s">
        <v>82</v>
      </c>
      <c r="AV134" s="0"/>
      <c r="AW134" s="0"/>
      <c r="AX134" s="0"/>
      <c r="AY134" s="163" t="s">
        <v>283</v>
      </c>
      <c r="AZ134" s="0"/>
      <c r="BA134" s="0"/>
      <c r="BB134" s="0"/>
      <c r="BC134" s="0"/>
      <c r="BD134" s="0"/>
      <c r="BE134" s="191" t="n">
        <f aca="false">IF(N134="základní",J134,0)</f>
        <v>0</v>
      </c>
      <c r="BF134" s="191" t="n">
        <f aca="false">IF(N134="snížená",J134,0)</f>
        <v>0</v>
      </c>
      <c r="BG134" s="191" t="n">
        <f aca="false">IF(N134="zákl. přenesená",J134,0)</f>
        <v>0</v>
      </c>
      <c r="BH134" s="191" t="n">
        <f aca="false">IF(N134="sníž. přenesená",J134,0)</f>
        <v>0</v>
      </c>
      <c r="BI134" s="191" t="n">
        <f aca="false">IF(N134="nulová",J134,0)</f>
        <v>0</v>
      </c>
      <c r="BJ134" s="163" t="s">
        <v>76</v>
      </c>
      <c r="BK134" s="191" t="n">
        <f aca="false">ROUND(I134*H134,2)</f>
        <v>0</v>
      </c>
      <c r="BL134" s="163" t="s">
        <v>90</v>
      </c>
      <c r="BM134" s="163" t="s">
        <v>363</v>
      </c>
    </row>
    <row r="135" customFormat="false" ht="13.5" hidden="false" customHeight="true" outlineLevel="0" collapsed="false">
      <c r="A135" s="16"/>
      <c r="B135" s="18"/>
      <c r="C135" s="0"/>
      <c r="D135" s="130" t="s">
        <v>81</v>
      </c>
      <c r="E135" s="0"/>
      <c r="F135" s="131" t="s">
        <v>362</v>
      </c>
      <c r="G135" s="0"/>
      <c r="H135" s="0"/>
      <c r="I135" s="0"/>
      <c r="J135" s="0"/>
      <c r="K135" s="170"/>
      <c r="L135" s="17"/>
      <c r="M135" s="192"/>
      <c r="N135" s="18"/>
      <c r="O135" s="18"/>
      <c r="P135" s="18"/>
      <c r="Q135" s="18"/>
      <c r="R135" s="18"/>
      <c r="S135" s="18"/>
      <c r="T135" s="193"/>
      <c r="U135" s="0"/>
      <c r="V135" s="0"/>
      <c r="W135" s="0"/>
      <c r="X135" s="0"/>
      <c r="Y135" s="0"/>
      <c r="Z135" s="0"/>
      <c r="AA135" s="0"/>
      <c r="AB135" s="0"/>
      <c r="AC135" s="0"/>
      <c r="AD135" s="0"/>
      <c r="AE135" s="0"/>
      <c r="AR135" s="0"/>
      <c r="AS135" s="0"/>
      <c r="AT135" s="163" t="s">
        <v>81</v>
      </c>
      <c r="AU135" s="163" t="s">
        <v>82</v>
      </c>
      <c r="AV135" s="0"/>
      <c r="AW135" s="0"/>
      <c r="AX135" s="0"/>
      <c r="AY135" s="0"/>
      <c r="AZ135" s="0"/>
      <c r="BA135" s="0"/>
      <c r="BB135" s="0"/>
      <c r="BC135" s="0"/>
      <c r="BD135" s="0"/>
      <c r="BE135" s="0"/>
      <c r="BF135" s="0"/>
      <c r="BG135" s="0"/>
      <c r="BH135" s="0"/>
      <c r="BI135" s="0"/>
      <c r="BJ135" s="0"/>
      <c r="BK135" s="0"/>
      <c r="BL135" s="0"/>
      <c r="BM135" s="0"/>
    </row>
    <row r="136" customFormat="false" ht="22.5" hidden="false" customHeight="true" outlineLevel="0" collapsed="false">
      <c r="A136" s="16"/>
      <c r="B136" s="123"/>
      <c r="C136" s="124" t="s">
        <v>364</v>
      </c>
      <c r="D136" s="124" t="s">
        <v>77</v>
      </c>
      <c r="E136" s="125" t="s">
        <v>365</v>
      </c>
      <c r="F136" s="232" t="s">
        <v>366</v>
      </c>
      <c r="G136" s="127" t="s">
        <v>212</v>
      </c>
      <c r="H136" s="128" t="n">
        <v>64.984</v>
      </c>
      <c r="I136" s="129" t="n">
        <v>0</v>
      </c>
      <c r="J136" s="129" t="n">
        <f aca="false">ROUND(I136*H136,2)</f>
        <v>0</v>
      </c>
      <c r="K136" s="186"/>
      <c r="L136" s="17"/>
      <c r="M136" s="187"/>
      <c r="N136" s="188" t="s">
        <v>25</v>
      </c>
      <c r="O136" s="189"/>
      <c r="P136" s="189"/>
      <c r="Q136" s="189"/>
      <c r="R136" s="189"/>
      <c r="S136" s="189"/>
      <c r="T136" s="190"/>
      <c r="U136" s="0"/>
      <c r="V136" s="0"/>
      <c r="W136" s="0"/>
      <c r="X136" s="0"/>
      <c r="Y136" s="0"/>
      <c r="Z136" s="0"/>
      <c r="AA136" s="0"/>
      <c r="AB136" s="0"/>
      <c r="AC136" s="0"/>
      <c r="AD136" s="0"/>
      <c r="AE136" s="0"/>
      <c r="AR136" s="163" t="s">
        <v>90</v>
      </c>
      <c r="AS136" s="0"/>
      <c r="AT136" s="163" t="s">
        <v>77</v>
      </c>
      <c r="AU136" s="163" t="s">
        <v>82</v>
      </c>
      <c r="AV136" s="0"/>
      <c r="AW136" s="0"/>
      <c r="AX136" s="0"/>
      <c r="AY136" s="163" t="s">
        <v>283</v>
      </c>
      <c r="AZ136" s="0"/>
      <c r="BA136" s="0"/>
      <c r="BB136" s="0"/>
      <c r="BC136" s="0"/>
      <c r="BD136" s="0"/>
      <c r="BE136" s="191" t="n">
        <f aca="false">IF(N136="základní",J136,0)</f>
        <v>0</v>
      </c>
      <c r="BF136" s="191" t="n">
        <f aca="false">IF(N136="snížená",J136,0)</f>
        <v>0</v>
      </c>
      <c r="BG136" s="191" t="n">
        <f aca="false">IF(N136="zákl. přenesená",J136,0)</f>
        <v>0</v>
      </c>
      <c r="BH136" s="191" t="n">
        <f aca="false">IF(N136="sníž. přenesená",J136,0)</f>
        <v>0</v>
      </c>
      <c r="BI136" s="191" t="n">
        <f aca="false">IF(N136="nulová",J136,0)</f>
        <v>0</v>
      </c>
      <c r="BJ136" s="163" t="s">
        <v>76</v>
      </c>
      <c r="BK136" s="191" t="n">
        <f aca="false">ROUND(I136*H136,2)</f>
        <v>0</v>
      </c>
      <c r="BL136" s="163" t="s">
        <v>90</v>
      </c>
      <c r="BM136" s="163" t="s">
        <v>367</v>
      </c>
    </row>
    <row r="137" customFormat="false" ht="13.5" hidden="false" customHeight="true" outlineLevel="0" collapsed="false">
      <c r="A137" s="16"/>
      <c r="B137" s="18"/>
      <c r="C137" s="0"/>
      <c r="D137" s="132" t="s">
        <v>81</v>
      </c>
      <c r="E137" s="0"/>
      <c r="F137" s="133" t="s">
        <v>368</v>
      </c>
      <c r="G137" s="0"/>
      <c r="H137" s="0"/>
      <c r="I137" s="0"/>
      <c r="J137" s="0"/>
      <c r="K137" s="170"/>
      <c r="L137" s="17"/>
      <c r="M137" s="192"/>
      <c r="N137" s="18"/>
      <c r="O137" s="18"/>
      <c r="P137" s="18"/>
      <c r="Q137" s="18"/>
      <c r="R137" s="18"/>
      <c r="S137" s="18"/>
      <c r="T137" s="193"/>
      <c r="U137" s="0"/>
      <c r="V137" s="0"/>
      <c r="W137" s="0"/>
      <c r="X137" s="0"/>
      <c r="Y137" s="0"/>
      <c r="Z137" s="0"/>
      <c r="AA137" s="0"/>
      <c r="AB137" s="0"/>
      <c r="AC137" s="0"/>
      <c r="AD137" s="0"/>
      <c r="AE137" s="0"/>
      <c r="AR137" s="0"/>
      <c r="AS137" s="0"/>
      <c r="AT137" s="163" t="s">
        <v>81</v>
      </c>
      <c r="AU137" s="163" t="s">
        <v>82</v>
      </c>
      <c r="AV137" s="0"/>
      <c r="AW137" s="0"/>
      <c r="AX137" s="0"/>
      <c r="AY137" s="0"/>
      <c r="AZ137" s="0"/>
      <c r="BA137" s="0"/>
      <c r="BB137" s="0"/>
      <c r="BC137" s="0"/>
      <c r="BD137" s="0"/>
      <c r="BE137" s="0"/>
      <c r="BF137" s="0"/>
      <c r="BG137" s="0"/>
      <c r="BH137" s="0"/>
      <c r="BI137" s="0"/>
      <c r="BJ137" s="0"/>
      <c r="BK137" s="0"/>
      <c r="BL137" s="0"/>
      <c r="BM137" s="0"/>
    </row>
    <row r="138" customFormat="false" ht="22.5" hidden="false" customHeight="true" outlineLevel="0" collapsed="false">
      <c r="A138" s="16"/>
      <c r="B138" s="123"/>
      <c r="C138" s="124" t="s">
        <v>369</v>
      </c>
      <c r="D138" s="124" t="s">
        <v>77</v>
      </c>
      <c r="E138" s="125" t="s">
        <v>370</v>
      </c>
      <c r="F138" s="126" t="s">
        <v>371</v>
      </c>
      <c r="G138" s="127" t="s">
        <v>212</v>
      </c>
      <c r="H138" s="128" t="n">
        <f aca="false">H140</f>
        <v>49.88</v>
      </c>
      <c r="I138" s="129" t="n">
        <v>0</v>
      </c>
      <c r="J138" s="129" t="n">
        <f aca="false">ROUND(I138*H138,2)</f>
        <v>0</v>
      </c>
      <c r="K138" s="186"/>
      <c r="L138" s="17"/>
      <c r="M138" s="187"/>
      <c r="N138" s="188" t="s">
        <v>25</v>
      </c>
      <c r="O138" s="189"/>
      <c r="P138" s="189"/>
      <c r="Q138" s="189"/>
      <c r="R138" s="189"/>
      <c r="S138" s="189"/>
      <c r="T138" s="190"/>
      <c r="U138" s="0"/>
      <c r="V138" s="0"/>
      <c r="W138" s="0"/>
      <c r="X138" s="0"/>
      <c r="Y138" s="0"/>
      <c r="Z138" s="0"/>
      <c r="AA138" s="0"/>
      <c r="AB138" s="0"/>
      <c r="AC138" s="0"/>
      <c r="AD138" s="0"/>
      <c r="AE138" s="0"/>
      <c r="AR138" s="163" t="s">
        <v>90</v>
      </c>
      <c r="AS138" s="0"/>
      <c r="AT138" s="163" t="s">
        <v>77</v>
      </c>
      <c r="AU138" s="163" t="s">
        <v>82</v>
      </c>
      <c r="AV138" s="0"/>
      <c r="AW138" s="0"/>
      <c r="AX138" s="0"/>
      <c r="AY138" s="163" t="s">
        <v>283</v>
      </c>
      <c r="AZ138" s="0"/>
      <c r="BA138" s="0"/>
      <c r="BB138" s="0"/>
      <c r="BC138" s="0"/>
      <c r="BD138" s="0"/>
      <c r="BE138" s="191" t="n">
        <f aca="false">IF(N138="základní",J138,0)</f>
        <v>0</v>
      </c>
      <c r="BF138" s="191" t="n">
        <f aca="false">IF(N138="snížená",J138,0)</f>
        <v>0</v>
      </c>
      <c r="BG138" s="191" t="n">
        <f aca="false">IF(N138="zákl. přenesená",J138,0)</f>
        <v>0</v>
      </c>
      <c r="BH138" s="191" t="n">
        <f aca="false">IF(N138="sníž. přenesená",J138,0)</f>
        <v>0</v>
      </c>
      <c r="BI138" s="191" t="n">
        <f aca="false">IF(N138="nulová",J138,0)</f>
        <v>0</v>
      </c>
      <c r="BJ138" s="163" t="s">
        <v>76</v>
      </c>
      <c r="BK138" s="191" t="n">
        <f aca="false">ROUND(I138*H138,2)</f>
        <v>0</v>
      </c>
      <c r="BL138" s="163" t="s">
        <v>90</v>
      </c>
      <c r="BM138" s="163" t="s">
        <v>372</v>
      </c>
    </row>
    <row r="139" customFormat="false" ht="27" hidden="false" customHeight="true" outlineLevel="0" collapsed="false">
      <c r="A139" s="16"/>
      <c r="B139" s="18"/>
      <c r="C139" s="0"/>
      <c r="D139" s="132" t="s">
        <v>81</v>
      </c>
      <c r="E139" s="0"/>
      <c r="F139" s="133" t="s">
        <v>373</v>
      </c>
      <c r="G139" s="0"/>
      <c r="H139" s="0"/>
      <c r="I139" s="0"/>
      <c r="J139" s="0"/>
      <c r="K139" s="170"/>
      <c r="L139" s="17"/>
      <c r="M139" s="192"/>
      <c r="N139" s="18"/>
      <c r="O139" s="18"/>
      <c r="P139" s="18"/>
      <c r="Q139" s="18"/>
      <c r="R139" s="18"/>
      <c r="S139" s="18"/>
      <c r="T139" s="193"/>
      <c r="U139" s="0"/>
      <c r="V139" s="0"/>
      <c r="W139" s="0"/>
      <c r="X139" s="0"/>
      <c r="Y139" s="0"/>
      <c r="Z139" s="0"/>
      <c r="AA139" s="0"/>
      <c r="AB139" s="0"/>
      <c r="AC139" s="0"/>
      <c r="AD139" s="0"/>
      <c r="AE139" s="0"/>
      <c r="AR139" s="0"/>
      <c r="AS139" s="0"/>
      <c r="AT139" s="163" t="s">
        <v>81</v>
      </c>
      <c r="AU139" s="163" t="s">
        <v>82</v>
      </c>
      <c r="AV139" s="0"/>
      <c r="AW139" s="0"/>
      <c r="AX139" s="0"/>
      <c r="AY139" s="0"/>
      <c r="AZ139" s="0"/>
      <c r="BA139" s="0"/>
      <c r="BB139" s="0"/>
      <c r="BC139" s="0"/>
      <c r="BD139" s="0"/>
      <c r="BE139" s="0"/>
      <c r="BF139" s="0"/>
      <c r="BG139" s="0"/>
      <c r="BH139" s="0"/>
      <c r="BI139" s="0"/>
      <c r="BJ139" s="0"/>
      <c r="BK139" s="0"/>
      <c r="BL139" s="0"/>
      <c r="BM139" s="0"/>
    </row>
    <row r="140" customFormat="false" ht="20.5" hidden="false" customHeight="true" outlineLevel="0" collapsed="false">
      <c r="A140" s="16"/>
      <c r="B140" s="18"/>
      <c r="C140" s="0"/>
      <c r="D140" s="132" t="s">
        <v>213</v>
      </c>
      <c r="E140" s="0"/>
      <c r="F140" s="213" t="s">
        <v>374</v>
      </c>
      <c r="G140" s="0"/>
      <c r="H140" s="16" t="n">
        <f aca="false">(9*0.35*0.7+490*0.25*0.35+9*0.5*0.6+7*0.5*0.6)</f>
        <v>49.88</v>
      </c>
      <c r="I140" s="0"/>
      <c r="J140" s="0"/>
      <c r="K140" s="170"/>
      <c r="L140" s="17"/>
      <c r="M140" s="192"/>
      <c r="N140" s="18"/>
      <c r="O140" s="18"/>
      <c r="P140" s="18"/>
      <c r="Q140" s="18"/>
      <c r="R140" s="18"/>
      <c r="S140" s="18"/>
      <c r="T140" s="193"/>
      <c r="U140" s="0"/>
      <c r="V140" s="0"/>
      <c r="W140" s="0"/>
      <c r="X140" s="0"/>
      <c r="Y140" s="0"/>
      <c r="Z140" s="0"/>
      <c r="AA140" s="0"/>
      <c r="AB140" s="0"/>
      <c r="AC140" s="0"/>
      <c r="AD140" s="0"/>
      <c r="AE140" s="0"/>
      <c r="AR140" s="0"/>
      <c r="AS140" s="0"/>
      <c r="AT140" s="163"/>
      <c r="AU140" s="163"/>
      <c r="AV140" s="0"/>
      <c r="AW140" s="0"/>
      <c r="AX140" s="0"/>
      <c r="AY140" s="0"/>
      <c r="AZ140" s="0"/>
      <c r="BA140" s="0"/>
      <c r="BB140" s="0"/>
      <c r="BC140" s="0"/>
      <c r="BD140" s="0"/>
      <c r="BE140" s="0"/>
      <c r="BF140" s="0"/>
      <c r="BG140" s="0"/>
      <c r="BH140" s="0"/>
      <c r="BI140" s="0"/>
      <c r="BJ140" s="0"/>
      <c r="BK140" s="0"/>
      <c r="BL140" s="0"/>
      <c r="BM140" s="0"/>
    </row>
    <row r="141" customFormat="false" ht="22.5" hidden="false" customHeight="true" outlineLevel="0" collapsed="false">
      <c r="A141" s="16"/>
      <c r="B141" s="123"/>
      <c r="C141" s="124" t="s">
        <v>375</v>
      </c>
      <c r="D141" s="124" t="s">
        <v>77</v>
      </c>
      <c r="E141" s="125" t="s">
        <v>376</v>
      </c>
      <c r="F141" s="126" t="s">
        <v>377</v>
      </c>
      <c r="G141" s="127" t="s">
        <v>286</v>
      </c>
      <c r="H141" s="128" t="n">
        <f aca="false">H143</f>
        <v>4.5</v>
      </c>
      <c r="I141" s="129" t="n">
        <v>0</v>
      </c>
      <c r="J141" s="129" t="n">
        <f aca="false">ROUND(I141*H141,2)</f>
        <v>0</v>
      </c>
      <c r="K141" s="186"/>
      <c r="L141" s="17"/>
      <c r="M141" s="187"/>
      <c r="N141" s="188" t="s">
        <v>25</v>
      </c>
      <c r="O141" s="189"/>
      <c r="P141" s="189"/>
      <c r="Q141" s="189"/>
      <c r="R141" s="189"/>
      <c r="S141" s="189"/>
      <c r="T141" s="190"/>
      <c r="U141" s="0"/>
      <c r="V141" s="0"/>
      <c r="W141" s="0"/>
      <c r="X141" s="0"/>
      <c r="Y141" s="0"/>
      <c r="Z141" s="0"/>
      <c r="AA141" s="0"/>
      <c r="AB141" s="0"/>
      <c r="AC141" s="0"/>
      <c r="AD141" s="0"/>
      <c r="AE141" s="0"/>
      <c r="AR141" s="163" t="s">
        <v>90</v>
      </c>
      <c r="AS141" s="0"/>
      <c r="AT141" s="163" t="s">
        <v>77</v>
      </c>
      <c r="AU141" s="163" t="s">
        <v>82</v>
      </c>
      <c r="AV141" s="0"/>
      <c r="AW141" s="0"/>
      <c r="AX141" s="0"/>
      <c r="AY141" s="163" t="s">
        <v>283</v>
      </c>
      <c r="AZ141" s="0"/>
      <c r="BA141" s="0"/>
      <c r="BB141" s="0"/>
      <c r="BC141" s="0"/>
      <c r="BD141" s="0"/>
      <c r="BE141" s="191" t="n">
        <f aca="false">IF(N141="základní",J141,0)</f>
        <v>0</v>
      </c>
      <c r="BF141" s="191" t="n">
        <f aca="false">IF(N141="snížená",J141,0)</f>
        <v>0</v>
      </c>
      <c r="BG141" s="191" t="n">
        <f aca="false">IF(N141="zákl. přenesená",J141,0)</f>
        <v>0</v>
      </c>
      <c r="BH141" s="191" t="n">
        <f aca="false">IF(N141="sníž. přenesená",J141,0)</f>
        <v>0</v>
      </c>
      <c r="BI141" s="191" t="n">
        <f aca="false">IF(N141="nulová",J141,0)</f>
        <v>0</v>
      </c>
      <c r="BJ141" s="163" t="s">
        <v>76</v>
      </c>
      <c r="BK141" s="191" t="n">
        <f aca="false">ROUND(I141*H141,2)</f>
        <v>0</v>
      </c>
      <c r="BL141" s="163" t="s">
        <v>90</v>
      </c>
      <c r="BM141" s="163" t="s">
        <v>378</v>
      </c>
    </row>
    <row r="142" customFormat="false" ht="13.5" hidden="false" customHeight="true" outlineLevel="0" collapsed="false">
      <c r="A142" s="16"/>
      <c r="B142" s="18"/>
      <c r="C142" s="0"/>
      <c r="D142" s="130" t="s">
        <v>81</v>
      </c>
      <c r="E142" s="0"/>
      <c r="F142" s="131" t="s">
        <v>379</v>
      </c>
      <c r="G142" s="0"/>
      <c r="H142" s="0"/>
      <c r="I142" s="0"/>
      <c r="J142" s="0"/>
      <c r="K142" s="170"/>
      <c r="L142" s="17"/>
      <c r="M142" s="192"/>
      <c r="N142" s="18"/>
      <c r="O142" s="18"/>
      <c r="P142" s="18"/>
      <c r="Q142" s="18"/>
      <c r="R142" s="18"/>
      <c r="S142" s="18"/>
      <c r="T142" s="193"/>
      <c r="U142" s="0"/>
      <c r="V142" s="0"/>
      <c r="W142" s="0"/>
      <c r="X142" s="0"/>
      <c r="Y142" s="0"/>
      <c r="Z142" s="0"/>
      <c r="AA142" s="0"/>
      <c r="AB142" s="0"/>
      <c r="AC142" s="0"/>
      <c r="AD142" s="0"/>
      <c r="AE142" s="0"/>
      <c r="AR142" s="0"/>
      <c r="AS142" s="0"/>
      <c r="AT142" s="163" t="s">
        <v>81</v>
      </c>
      <c r="AU142" s="163" t="s">
        <v>82</v>
      </c>
      <c r="AV142" s="0"/>
      <c r="AW142" s="0"/>
      <c r="AX142" s="0"/>
      <c r="AY142" s="0"/>
      <c r="AZ142" s="0"/>
      <c r="BA142" s="0"/>
      <c r="BB142" s="0"/>
      <c r="BC142" s="0"/>
      <c r="BD142" s="0"/>
      <c r="BE142" s="0"/>
      <c r="BF142" s="0"/>
      <c r="BG142" s="0"/>
      <c r="BH142" s="0"/>
      <c r="BI142" s="0"/>
      <c r="BJ142" s="0"/>
      <c r="BK142" s="0"/>
      <c r="BL142" s="0"/>
      <c r="BM142" s="0"/>
    </row>
    <row r="143" s="194" customFormat="true" ht="13.5" hidden="false" customHeight="true" outlineLevel="0" collapsed="false">
      <c r="B143" s="195"/>
      <c r="D143" s="130" t="s">
        <v>213</v>
      </c>
      <c r="E143" s="196"/>
      <c r="F143" s="197" t="s">
        <v>380</v>
      </c>
      <c r="H143" s="198" t="n">
        <f aca="false">9*0.5</f>
        <v>4.5</v>
      </c>
      <c r="K143" s="199"/>
      <c r="L143" s="200"/>
      <c r="M143" s="201"/>
      <c r="N143" s="195"/>
      <c r="O143" s="195"/>
      <c r="P143" s="195"/>
      <c r="Q143" s="195"/>
      <c r="R143" s="195"/>
      <c r="S143" s="195"/>
      <c r="T143" s="202"/>
      <c r="AT143" s="203" t="s">
        <v>213</v>
      </c>
      <c r="AU143" s="203" t="s">
        <v>82</v>
      </c>
      <c r="AV143" s="194" t="s">
        <v>82</v>
      </c>
      <c r="AW143" s="194" t="s">
        <v>290</v>
      </c>
      <c r="AX143" s="194" t="s">
        <v>76</v>
      </c>
      <c r="AY143" s="203" t="s">
        <v>283</v>
      </c>
    </row>
    <row r="144" s="16" customFormat="true" ht="31.5" hidden="false" customHeight="true" outlineLevel="0" collapsed="false">
      <c r="B144" s="123"/>
      <c r="C144" s="124" t="s">
        <v>381</v>
      </c>
      <c r="D144" s="124" t="s">
        <v>77</v>
      </c>
      <c r="E144" s="125" t="s">
        <v>382</v>
      </c>
      <c r="F144" s="126" t="s">
        <v>383</v>
      </c>
      <c r="G144" s="127" t="s">
        <v>286</v>
      </c>
      <c r="H144" s="128" t="n">
        <f aca="false">H146</f>
        <v>41</v>
      </c>
      <c r="I144" s="129" t="n">
        <v>0</v>
      </c>
      <c r="J144" s="129" t="n">
        <f aca="false">ROUND(I144*H144,2)</f>
        <v>0</v>
      </c>
      <c r="K144" s="186"/>
      <c r="L144" s="17"/>
      <c r="M144" s="187"/>
      <c r="N144" s="188" t="s">
        <v>25</v>
      </c>
      <c r="O144" s="189"/>
      <c r="P144" s="189"/>
      <c r="Q144" s="189"/>
      <c r="R144" s="189"/>
      <c r="S144" s="189"/>
      <c r="T144" s="190"/>
      <c r="AR144" s="163" t="s">
        <v>90</v>
      </c>
      <c r="AT144" s="163" t="s">
        <v>77</v>
      </c>
      <c r="AU144" s="163" t="s">
        <v>82</v>
      </c>
      <c r="AY144" s="163" t="s">
        <v>283</v>
      </c>
      <c r="BE144" s="191" t="n">
        <f aca="false">IF(N144="základní",J144,0)</f>
        <v>0</v>
      </c>
      <c r="BF144" s="191" t="n">
        <f aca="false">IF(N144="snížená",J144,0)</f>
        <v>0</v>
      </c>
      <c r="BG144" s="191" t="n">
        <f aca="false">IF(N144="zákl. přenesená",J144,0)</f>
        <v>0</v>
      </c>
      <c r="BH144" s="191" t="n">
        <f aca="false">IF(N144="sníž. přenesená",J144,0)</f>
        <v>0</v>
      </c>
      <c r="BI144" s="191" t="n">
        <f aca="false">IF(N144="nulová",J144,0)</f>
        <v>0</v>
      </c>
      <c r="BJ144" s="163" t="s">
        <v>76</v>
      </c>
      <c r="BK144" s="191" t="n">
        <f aca="false">ROUND(I144*H144,2)</f>
        <v>0</v>
      </c>
      <c r="BL144" s="163" t="s">
        <v>90</v>
      </c>
      <c r="BM144" s="163" t="s">
        <v>384</v>
      </c>
    </row>
    <row r="145" customFormat="false" ht="40.5" hidden="false" customHeight="true" outlineLevel="0" collapsed="false">
      <c r="A145" s="16"/>
      <c r="B145" s="18"/>
      <c r="C145" s="0"/>
      <c r="D145" s="130" t="s">
        <v>81</v>
      </c>
      <c r="E145" s="0"/>
      <c r="F145" s="131" t="s">
        <v>385</v>
      </c>
      <c r="G145" s="0"/>
      <c r="H145" s="0"/>
      <c r="I145" s="0"/>
      <c r="J145" s="0"/>
      <c r="K145" s="170"/>
      <c r="L145" s="17"/>
      <c r="M145" s="192"/>
      <c r="N145" s="18"/>
      <c r="O145" s="18"/>
      <c r="P145" s="18"/>
      <c r="Q145" s="18"/>
      <c r="R145" s="18"/>
      <c r="S145" s="18"/>
      <c r="T145" s="193"/>
      <c r="U145" s="0"/>
      <c r="V145" s="0"/>
      <c r="W145" s="0"/>
      <c r="X145" s="0"/>
      <c r="Y145" s="0"/>
      <c r="Z145" s="0"/>
      <c r="AA145" s="0"/>
      <c r="AB145" s="0"/>
      <c r="AC145" s="0"/>
      <c r="AD145" s="0"/>
      <c r="AE145" s="0"/>
      <c r="AR145" s="0"/>
      <c r="AS145" s="0"/>
      <c r="AT145" s="163" t="s">
        <v>81</v>
      </c>
      <c r="AU145" s="163" t="s">
        <v>82</v>
      </c>
      <c r="AV145" s="0"/>
      <c r="AW145" s="0"/>
      <c r="AX145" s="0"/>
      <c r="AY145" s="0"/>
      <c r="AZ145" s="0"/>
      <c r="BA145" s="0"/>
      <c r="BB145" s="0"/>
      <c r="BC145" s="0"/>
      <c r="BD145" s="0"/>
      <c r="BE145" s="0"/>
      <c r="BF145" s="0"/>
      <c r="BG145" s="0"/>
      <c r="BH145" s="0"/>
      <c r="BI145" s="0"/>
      <c r="BJ145" s="0"/>
      <c r="BK145" s="0"/>
      <c r="BL145" s="0"/>
      <c r="BM145" s="0"/>
    </row>
    <row r="146" s="194" customFormat="true" ht="13.5" hidden="false" customHeight="true" outlineLevel="0" collapsed="false">
      <c r="B146" s="195"/>
      <c r="D146" s="132" t="s">
        <v>213</v>
      </c>
      <c r="E146" s="203"/>
      <c r="F146" s="233" t="s">
        <v>386</v>
      </c>
      <c r="H146" s="234" t="n">
        <f aca="false">(9*1+16*2)</f>
        <v>41</v>
      </c>
      <c r="K146" s="199"/>
      <c r="L146" s="200"/>
      <c r="M146" s="201"/>
      <c r="N146" s="195"/>
      <c r="O146" s="195"/>
      <c r="P146" s="195"/>
      <c r="Q146" s="195"/>
      <c r="R146" s="195"/>
      <c r="S146" s="195"/>
      <c r="T146" s="202"/>
      <c r="AT146" s="203" t="s">
        <v>213</v>
      </c>
      <c r="AU146" s="203" t="s">
        <v>82</v>
      </c>
      <c r="AV146" s="194" t="s">
        <v>82</v>
      </c>
      <c r="AW146" s="194" t="s">
        <v>290</v>
      </c>
      <c r="AX146" s="194" t="s">
        <v>282</v>
      </c>
      <c r="AY146" s="203" t="s">
        <v>283</v>
      </c>
    </row>
    <row r="147" s="16" customFormat="true" ht="22.5" hidden="false" customHeight="true" outlineLevel="0" collapsed="false">
      <c r="B147" s="123"/>
      <c r="C147" s="124" t="s">
        <v>387</v>
      </c>
      <c r="D147" s="124" t="s">
        <v>77</v>
      </c>
      <c r="E147" s="125"/>
      <c r="F147" s="126" t="s">
        <v>388</v>
      </c>
      <c r="G147" s="127" t="s">
        <v>300</v>
      </c>
      <c r="H147" s="128" t="n">
        <v>2</v>
      </c>
      <c r="I147" s="129" t="n">
        <v>0</v>
      </c>
      <c r="J147" s="129" t="n">
        <f aca="false">ROUND(I147*H147,2)</f>
        <v>0</v>
      </c>
      <c r="K147" s="186"/>
      <c r="L147" s="17"/>
      <c r="M147" s="187"/>
      <c r="N147" s="188" t="s">
        <v>25</v>
      </c>
      <c r="O147" s="189"/>
      <c r="P147" s="189"/>
      <c r="Q147" s="189"/>
      <c r="R147" s="189"/>
      <c r="S147" s="189"/>
      <c r="T147" s="190"/>
      <c r="AR147" s="163" t="s">
        <v>90</v>
      </c>
      <c r="AT147" s="163" t="s">
        <v>77</v>
      </c>
      <c r="AU147" s="163" t="s">
        <v>82</v>
      </c>
      <c r="AY147" s="163" t="s">
        <v>283</v>
      </c>
      <c r="BE147" s="191" t="n">
        <f aca="false">IF(N147="základní",J147,0)</f>
        <v>0</v>
      </c>
      <c r="BF147" s="191" t="n">
        <f aca="false">IF(N147="snížená",J147,0)</f>
        <v>0</v>
      </c>
      <c r="BG147" s="191" t="n">
        <f aca="false">IF(N147="zákl. přenesená",J147,0)</f>
        <v>0</v>
      </c>
      <c r="BH147" s="191" t="n">
        <f aca="false">IF(N147="sníž. přenesená",J147,0)</f>
        <v>0</v>
      </c>
      <c r="BI147" s="191" t="n">
        <f aca="false">IF(N147="nulová",J147,0)</f>
        <v>0</v>
      </c>
      <c r="BJ147" s="163" t="s">
        <v>76</v>
      </c>
      <c r="BK147" s="191" t="n">
        <f aca="false">ROUND(I147*H147,2)</f>
        <v>0</v>
      </c>
      <c r="BL147" s="163" t="s">
        <v>90</v>
      </c>
      <c r="BM147" s="163" t="s">
        <v>389</v>
      </c>
    </row>
    <row r="148" s="16" customFormat="true" ht="22.5" hidden="false" customHeight="true" outlineLevel="0" collapsed="false">
      <c r="B148" s="123"/>
      <c r="C148" s="124" t="s">
        <v>390</v>
      </c>
      <c r="D148" s="124" t="s">
        <v>77</v>
      </c>
      <c r="E148" s="125"/>
      <c r="F148" s="126" t="s">
        <v>391</v>
      </c>
      <c r="G148" s="127" t="s">
        <v>300</v>
      </c>
      <c r="H148" s="128" t="n">
        <v>10</v>
      </c>
      <c r="I148" s="129" t="n">
        <v>0</v>
      </c>
      <c r="J148" s="129" t="n">
        <f aca="false">ROUND(I148*H148,2)</f>
        <v>0</v>
      </c>
      <c r="K148" s="186"/>
      <c r="L148" s="17"/>
      <c r="M148" s="187"/>
      <c r="N148" s="188" t="s">
        <v>25</v>
      </c>
      <c r="O148" s="189"/>
      <c r="P148" s="189"/>
      <c r="Q148" s="189"/>
      <c r="R148" s="189"/>
      <c r="S148" s="189"/>
      <c r="T148" s="190"/>
      <c r="AR148" s="163" t="s">
        <v>90</v>
      </c>
      <c r="AT148" s="163" t="s">
        <v>77</v>
      </c>
      <c r="AU148" s="163" t="s">
        <v>82</v>
      </c>
      <c r="AY148" s="163" t="s">
        <v>283</v>
      </c>
      <c r="BE148" s="191" t="n">
        <f aca="false">IF(N148="základní",J148,0)</f>
        <v>0</v>
      </c>
      <c r="BF148" s="191" t="n">
        <f aca="false">IF(N148="snížená",J148,0)</f>
        <v>0</v>
      </c>
      <c r="BG148" s="191" t="n">
        <f aca="false">IF(N148="zákl. přenesená",J148,0)</f>
        <v>0</v>
      </c>
      <c r="BH148" s="191" t="n">
        <f aca="false">IF(N148="sníž. přenesená",J148,0)</f>
        <v>0</v>
      </c>
      <c r="BI148" s="191" t="n">
        <f aca="false">IF(N148="nulová",J148,0)</f>
        <v>0</v>
      </c>
      <c r="BJ148" s="163" t="s">
        <v>76</v>
      </c>
      <c r="BK148" s="191" t="n">
        <f aca="false">ROUND(I148*H148,2)</f>
        <v>0</v>
      </c>
      <c r="BL148" s="163" t="s">
        <v>90</v>
      </c>
      <c r="BM148" s="163" t="s">
        <v>392</v>
      </c>
    </row>
    <row r="149" customFormat="false" ht="13.5" hidden="false" customHeight="true" outlineLevel="0" collapsed="false">
      <c r="A149" s="16"/>
      <c r="B149" s="18"/>
      <c r="C149" s="0"/>
      <c r="D149" s="130" t="s">
        <v>81</v>
      </c>
      <c r="E149" s="0"/>
      <c r="F149" s="131" t="s">
        <v>393</v>
      </c>
      <c r="G149" s="0"/>
      <c r="H149" s="0"/>
      <c r="I149" s="0"/>
      <c r="J149" s="0"/>
      <c r="K149" s="170"/>
      <c r="L149" s="17"/>
      <c r="M149" s="192"/>
      <c r="N149" s="18"/>
      <c r="O149" s="18"/>
      <c r="P149" s="18"/>
      <c r="Q149" s="18"/>
      <c r="R149" s="18"/>
      <c r="S149" s="18"/>
      <c r="T149" s="193"/>
      <c r="U149" s="0"/>
      <c r="V149" s="0"/>
      <c r="W149" s="0"/>
      <c r="X149" s="0"/>
      <c r="Y149" s="0"/>
      <c r="Z149" s="0"/>
      <c r="AA149" s="0"/>
      <c r="AB149" s="0"/>
      <c r="AC149" s="0"/>
      <c r="AD149" s="0"/>
      <c r="AE149" s="0"/>
      <c r="AR149" s="0"/>
      <c r="AS149" s="0"/>
      <c r="AT149" s="163" t="s">
        <v>81</v>
      </c>
      <c r="AU149" s="163" t="s">
        <v>82</v>
      </c>
      <c r="AV149" s="0"/>
      <c r="AW149" s="0"/>
      <c r="AX149" s="0"/>
      <c r="AY149" s="0"/>
      <c r="AZ149" s="0"/>
      <c r="BA149" s="0"/>
      <c r="BB149" s="0"/>
      <c r="BC149" s="0"/>
      <c r="BD149" s="0"/>
      <c r="BE149" s="0"/>
      <c r="BF149" s="0"/>
      <c r="BG149" s="0"/>
      <c r="BH149" s="0"/>
      <c r="BI149" s="0"/>
      <c r="BJ149" s="0"/>
      <c r="BK149" s="0"/>
      <c r="BL149" s="0"/>
      <c r="BM149" s="0"/>
    </row>
    <row r="150" customFormat="false" ht="22.5" hidden="false" customHeight="true" outlineLevel="0" collapsed="false">
      <c r="A150" s="16"/>
      <c r="B150" s="123"/>
      <c r="C150" s="124" t="s">
        <v>394</v>
      </c>
      <c r="D150" s="124" t="s">
        <v>77</v>
      </c>
      <c r="E150" s="125"/>
      <c r="F150" s="126" t="s">
        <v>395</v>
      </c>
      <c r="G150" s="127" t="s">
        <v>300</v>
      </c>
      <c r="H150" s="128" t="n">
        <v>11</v>
      </c>
      <c r="I150" s="129" t="n">
        <v>0</v>
      </c>
      <c r="J150" s="129" t="n">
        <f aca="false">ROUND(I150*H150,2)</f>
        <v>0</v>
      </c>
      <c r="K150" s="186"/>
      <c r="L150" s="17"/>
      <c r="M150" s="187"/>
      <c r="N150" s="188" t="s">
        <v>25</v>
      </c>
      <c r="O150" s="189"/>
      <c r="P150" s="189"/>
      <c r="Q150" s="189"/>
      <c r="R150" s="189"/>
      <c r="S150" s="189"/>
      <c r="T150" s="190"/>
      <c r="U150" s="0"/>
      <c r="V150" s="0"/>
      <c r="W150" s="0"/>
      <c r="X150" s="0"/>
      <c r="Y150" s="0"/>
      <c r="Z150" s="0"/>
      <c r="AA150" s="0"/>
      <c r="AB150" s="0"/>
      <c r="AC150" s="0"/>
      <c r="AD150" s="0"/>
      <c r="AE150" s="0"/>
      <c r="AR150" s="163" t="s">
        <v>90</v>
      </c>
      <c r="AS150" s="0"/>
      <c r="AT150" s="163" t="s">
        <v>77</v>
      </c>
      <c r="AU150" s="163" t="s">
        <v>82</v>
      </c>
      <c r="AV150" s="0"/>
      <c r="AW150" s="0"/>
      <c r="AX150" s="0"/>
      <c r="AY150" s="163" t="s">
        <v>283</v>
      </c>
      <c r="AZ150" s="0"/>
      <c r="BA150" s="0"/>
      <c r="BB150" s="0"/>
      <c r="BC150" s="0"/>
      <c r="BD150" s="0"/>
      <c r="BE150" s="191" t="n">
        <f aca="false">IF(N150="základní",J150,0)</f>
        <v>0</v>
      </c>
      <c r="BF150" s="191" t="n">
        <f aca="false">IF(N150="snížená",J150,0)</f>
        <v>0</v>
      </c>
      <c r="BG150" s="191" t="n">
        <f aca="false">IF(N150="zákl. přenesená",J150,0)</f>
        <v>0</v>
      </c>
      <c r="BH150" s="191" t="n">
        <f aca="false">IF(N150="sníž. přenesená",J150,0)</f>
        <v>0</v>
      </c>
      <c r="BI150" s="191" t="n">
        <f aca="false">IF(N150="nulová",J150,0)</f>
        <v>0</v>
      </c>
      <c r="BJ150" s="163" t="s">
        <v>76</v>
      </c>
      <c r="BK150" s="191" t="n">
        <f aca="false">ROUND(I150*H150,2)</f>
        <v>0</v>
      </c>
      <c r="BL150" s="163" t="s">
        <v>90</v>
      </c>
      <c r="BM150" s="163" t="s">
        <v>396</v>
      </c>
    </row>
    <row r="151" customFormat="false" ht="13.5" hidden="false" customHeight="true" outlineLevel="0" collapsed="false">
      <c r="A151" s="16"/>
      <c r="B151" s="18"/>
      <c r="C151" s="0"/>
      <c r="D151" s="130" t="s">
        <v>81</v>
      </c>
      <c r="E151" s="0"/>
      <c r="F151" s="131" t="s">
        <v>395</v>
      </c>
      <c r="G151" s="0"/>
      <c r="H151" s="0"/>
      <c r="I151" s="0"/>
      <c r="J151" s="0"/>
      <c r="K151" s="170"/>
      <c r="L151" s="17"/>
      <c r="M151" s="192"/>
      <c r="N151" s="18"/>
      <c r="O151" s="18"/>
      <c r="P151" s="18"/>
      <c r="Q151" s="18"/>
      <c r="R151" s="18"/>
      <c r="S151" s="18"/>
      <c r="T151" s="193"/>
      <c r="U151" s="0"/>
      <c r="V151" s="0"/>
      <c r="W151" s="0"/>
      <c r="X151" s="0"/>
      <c r="Y151" s="0"/>
      <c r="Z151" s="0"/>
      <c r="AA151" s="0"/>
      <c r="AB151" s="0"/>
      <c r="AC151" s="0"/>
      <c r="AD151" s="0"/>
      <c r="AE151" s="0"/>
      <c r="AR151" s="0"/>
      <c r="AS151" s="0"/>
      <c r="AT151" s="163" t="s">
        <v>81</v>
      </c>
      <c r="AU151" s="163" t="s">
        <v>82</v>
      </c>
      <c r="AV151" s="0"/>
      <c r="AW151" s="0"/>
      <c r="AX151" s="0"/>
      <c r="AY151" s="0"/>
      <c r="AZ151" s="0"/>
      <c r="BA151" s="0"/>
      <c r="BB151" s="0"/>
      <c r="BC151" s="0"/>
      <c r="BD151" s="0"/>
      <c r="BE151" s="0"/>
      <c r="BF151" s="0"/>
      <c r="BG151" s="0"/>
      <c r="BH151" s="0"/>
      <c r="BI151" s="0"/>
      <c r="BJ151" s="0"/>
      <c r="BK151" s="0"/>
      <c r="BL151" s="0"/>
      <c r="BM151" s="0"/>
    </row>
    <row r="152" customFormat="false" ht="22.5" hidden="false" customHeight="true" outlineLevel="0" collapsed="false">
      <c r="A152" s="16"/>
      <c r="B152" s="123"/>
      <c r="C152" s="124" t="s">
        <v>397</v>
      </c>
      <c r="D152" s="124" t="s">
        <v>77</v>
      </c>
      <c r="E152" s="125"/>
      <c r="F152" s="126" t="s">
        <v>398</v>
      </c>
      <c r="G152" s="127" t="s">
        <v>300</v>
      </c>
      <c r="H152" s="128" t="n">
        <v>9</v>
      </c>
      <c r="I152" s="129" t="n">
        <v>0</v>
      </c>
      <c r="J152" s="129" t="n">
        <f aca="false">ROUND(I152*H152,2)</f>
        <v>0</v>
      </c>
      <c r="K152" s="186"/>
      <c r="L152" s="17"/>
      <c r="M152" s="187"/>
      <c r="N152" s="188" t="s">
        <v>25</v>
      </c>
      <c r="O152" s="189"/>
      <c r="P152" s="189"/>
      <c r="Q152" s="189"/>
      <c r="R152" s="189"/>
      <c r="S152" s="189"/>
      <c r="T152" s="190"/>
      <c r="U152" s="0"/>
      <c r="V152" s="0"/>
      <c r="W152" s="0"/>
      <c r="X152" s="0"/>
      <c r="Y152" s="0"/>
      <c r="Z152" s="0"/>
      <c r="AA152" s="0"/>
      <c r="AB152" s="0"/>
      <c r="AC152" s="0"/>
      <c r="AD152" s="0"/>
      <c r="AE152" s="0"/>
      <c r="AR152" s="163" t="s">
        <v>90</v>
      </c>
      <c r="AS152" s="0"/>
      <c r="AT152" s="163" t="s">
        <v>77</v>
      </c>
      <c r="AU152" s="163" t="s">
        <v>82</v>
      </c>
      <c r="AV152" s="0"/>
      <c r="AW152" s="0"/>
      <c r="AX152" s="0"/>
      <c r="AY152" s="163" t="s">
        <v>283</v>
      </c>
      <c r="AZ152" s="0"/>
      <c r="BA152" s="0"/>
      <c r="BB152" s="0"/>
      <c r="BC152" s="0"/>
      <c r="BD152" s="0"/>
      <c r="BE152" s="191" t="n">
        <f aca="false">IF(N152="základní",J152,0)</f>
        <v>0</v>
      </c>
      <c r="BF152" s="191" t="n">
        <f aca="false">IF(N152="snížená",J152,0)</f>
        <v>0</v>
      </c>
      <c r="BG152" s="191" t="n">
        <f aca="false">IF(N152="zákl. přenesená",J152,0)</f>
        <v>0</v>
      </c>
      <c r="BH152" s="191" t="n">
        <f aca="false">IF(N152="sníž. přenesená",J152,0)</f>
        <v>0</v>
      </c>
      <c r="BI152" s="191" t="n">
        <f aca="false">IF(N152="nulová",J152,0)</f>
        <v>0</v>
      </c>
      <c r="BJ152" s="163" t="s">
        <v>76</v>
      </c>
      <c r="BK152" s="191" t="n">
        <f aca="false">ROUND(I152*H152,2)</f>
        <v>0</v>
      </c>
      <c r="BL152" s="163" t="s">
        <v>90</v>
      </c>
      <c r="BM152" s="163" t="s">
        <v>399</v>
      </c>
    </row>
    <row r="153" customFormat="false" ht="13.5" hidden="false" customHeight="true" outlineLevel="0" collapsed="false">
      <c r="A153" s="16"/>
      <c r="B153" s="18"/>
      <c r="C153" s="0"/>
      <c r="D153" s="132" t="s">
        <v>81</v>
      </c>
      <c r="E153" s="0"/>
      <c r="F153" s="133" t="s">
        <v>398</v>
      </c>
      <c r="G153" s="0"/>
      <c r="H153" s="0"/>
      <c r="I153" s="0"/>
      <c r="J153" s="0"/>
      <c r="K153" s="170"/>
      <c r="L153" s="17"/>
      <c r="M153" s="192"/>
      <c r="N153" s="18"/>
      <c r="O153" s="18"/>
      <c r="P153" s="18"/>
      <c r="Q153" s="18"/>
      <c r="R153" s="18"/>
      <c r="S153" s="18"/>
      <c r="T153" s="193"/>
      <c r="U153" s="0"/>
      <c r="V153" s="0"/>
      <c r="W153" s="0"/>
      <c r="X153" s="0"/>
      <c r="Y153" s="0"/>
      <c r="Z153" s="0"/>
      <c r="AA153" s="0"/>
      <c r="AB153" s="0"/>
      <c r="AC153" s="0"/>
      <c r="AD153" s="0"/>
      <c r="AE153" s="0"/>
      <c r="AR153" s="0"/>
      <c r="AS153" s="0"/>
      <c r="AT153" s="163" t="s">
        <v>81</v>
      </c>
      <c r="AU153" s="163" t="s">
        <v>82</v>
      </c>
      <c r="AV153" s="0"/>
      <c r="AW153" s="0"/>
      <c r="AX153" s="0"/>
      <c r="AY153" s="0"/>
      <c r="AZ153" s="0"/>
      <c r="BA153" s="0"/>
      <c r="BB153" s="0"/>
      <c r="BC153" s="0"/>
      <c r="BD153" s="0"/>
      <c r="BE153" s="0"/>
      <c r="BF153" s="0"/>
      <c r="BG153" s="0"/>
      <c r="BH153" s="0"/>
      <c r="BI153" s="0"/>
      <c r="BJ153" s="0"/>
      <c r="BK153" s="0"/>
      <c r="BL153" s="0"/>
      <c r="BM153" s="0"/>
    </row>
    <row r="154" s="117" customFormat="true" ht="29.85" hidden="false" customHeight="true" outlineLevel="0" collapsed="false">
      <c r="B154" s="118"/>
      <c r="D154" s="119" t="s">
        <v>73</v>
      </c>
      <c r="E154" s="140" t="s">
        <v>82</v>
      </c>
      <c r="F154" s="140" t="s">
        <v>400</v>
      </c>
      <c r="J154" s="141" t="n">
        <f aca="false">BK154</f>
        <v>0</v>
      </c>
      <c r="K154" s="180"/>
      <c r="L154" s="122"/>
      <c r="M154" s="181"/>
      <c r="N154" s="118"/>
      <c r="O154" s="118"/>
      <c r="P154" s="182"/>
      <c r="Q154" s="118"/>
      <c r="R154" s="182"/>
      <c r="S154" s="118"/>
      <c r="T154" s="183"/>
      <c r="AR154" s="137" t="s">
        <v>76</v>
      </c>
      <c r="AT154" s="184" t="s">
        <v>73</v>
      </c>
      <c r="AU154" s="184" t="s">
        <v>76</v>
      </c>
      <c r="AY154" s="137" t="s">
        <v>283</v>
      </c>
      <c r="BK154" s="185" t="n">
        <f aca="false">SUM(BK155:BK161)</f>
        <v>0</v>
      </c>
    </row>
    <row r="155" s="16" customFormat="true" ht="22.5" hidden="false" customHeight="true" outlineLevel="0" collapsed="false">
      <c r="B155" s="123"/>
      <c r="C155" s="124" t="s">
        <v>401</v>
      </c>
      <c r="D155" s="124" t="s">
        <v>77</v>
      </c>
      <c r="E155" s="125" t="s">
        <v>402</v>
      </c>
      <c r="F155" s="126" t="s">
        <v>403</v>
      </c>
      <c r="G155" s="127" t="s">
        <v>286</v>
      </c>
      <c r="H155" s="128" t="n">
        <f aca="false">H157</f>
        <v>197.74</v>
      </c>
      <c r="I155" s="129" t="n">
        <v>0</v>
      </c>
      <c r="J155" s="129" t="n">
        <f aca="false">ROUND(I155*H155,2)</f>
        <v>0</v>
      </c>
      <c r="K155" s="186"/>
      <c r="L155" s="17"/>
      <c r="M155" s="187"/>
      <c r="N155" s="188" t="s">
        <v>25</v>
      </c>
      <c r="O155" s="189"/>
      <c r="P155" s="189"/>
      <c r="Q155" s="189"/>
      <c r="R155" s="189"/>
      <c r="S155" s="189"/>
      <c r="T155" s="190"/>
      <c r="AR155" s="163" t="s">
        <v>90</v>
      </c>
      <c r="AT155" s="163" t="s">
        <v>77</v>
      </c>
      <c r="AU155" s="163" t="s">
        <v>82</v>
      </c>
      <c r="AY155" s="163" t="s">
        <v>283</v>
      </c>
      <c r="BE155" s="191" t="n">
        <f aca="false">IF(N155="základní",J155,0)</f>
        <v>0</v>
      </c>
      <c r="BF155" s="191" t="n">
        <f aca="false">IF(N155="snížená",J155,0)</f>
        <v>0</v>
      </c>
      <c r="BG155" s="191" t="n">
        <f aca="false">IF(N155="zákl. přenesená",J155,0)</f>
        <v>0</v>
      </c>
      <c r="BH155" s="191" t="n">
        <f aca="false">IF(N155="sníž. přenesená",J155,0)</f>
        <v>0</v>
      </c>
      <c r="BI155" s="191" t="n">
        <f aca="false">IF(N155="nulová",J155,0)</f>
        <v>0</v>
      </c>
      <c r="BJ155" s="163" t="s">
        <v>76</v>
      </c>
      <c r="BK155" s="191" t="n">
        <f aca="false">ROUND(I155*H155,2)</f>
        <v>0</v>
      </c>
      <c r="BL155" s="163" t="s">
        <v>90</v>
      </c>
      <c r="BM155" s="163" t="s">
        <v>404</v>
      </c>
    </row>
    <row r="156" customFormat="false" ht="27" hidden="false" customHeight="true" outlineLevel="0" collapsed="false">
      <c r="A156" s="16"/>
      <c r="B156" s="18"/>
      <c r="C156" s="0"/>
      <c r="D156" s="130" t="s">
        <v>81</v>
      </c>
      <c r="E156" s="0"/>
      <c r="F156" s="131" t="s">
        <v>405</v>
      </c>
      <c r="G156" s="0"/>
      <c r="H156" s="0"/>
      <c r="I156" s="0"/>
      <c r="J156" s="0"/>
      <c r="K156" s="170"/>
      <c r="L156" s="17"/>
      <c r="M156" s="192"/>
      <c r="N156" s="18"/>
      <c r="O156" s="18"/>
      <c r="P156" s="18"/>
      <c r="Q156" s="18"/>
      <c r="R156" s="18"/>
      <c r="S156" s="18"/>
      <c r="T156" s="193"/>
      <c r="U156" s="0"/>
      <c r="V156" s="0"/>
      <c r="W156" s="0"/>
      <c r="X156" s="0"/>
      <c r="Y156" s="0"/>
      <c r="Z156" s="0"/>
      <c r="AA156" s="0"/>
      <c r="AB156" s="0"/>
      <c r="AC156" s="0"/>
      <c r="AD156" s="0"/>
      <c r="AE156" s="0"/>
      <c r="AR156" s="0"/>
      <c r="AS156" s="0"/>
      <c r="AT156" s="163" t="s">
        <v>81</v>
      </c>
      <c r="AU156" s="163" t="s">
        <v>82</v>
      </c>
      <c r="AV156" s="0"/>
      <c r="AW156" s="0"/>
      <c r="AX156" s="0"/>
      <c r="AY156" s="0"/>
      <c r="AZ156" s="0"/>
      <c r="BA156" s="0"/>
      <c r="BB156" s="0"/>
      <c r="BC156" s="0"/>
      <c r="BD156" s="0"/>
      <c r="BE156" s="0"/>
      <c r="BF156" s="0"/>
      <c r="BG156" s="0"/>
      <c r="BH156" s="0"/>
      <c r="BI156" s="0"/>
      <c r="BJ156" s="0"/>
      <c r="BK156" s="0"/>
      <c r="BL156" s="0"/>
      <c r="BM156" s="0"/>
    </row>
    <row r="157" customFormat="false" ht="13.5" hidden="false" customHeight="true" outlineLevel="0" collapsed="false">
      <c r="A157" s="16"/>
      <c r="B157" s="18"/>
      <c r="C157" s="0"/>
      <c r="D157" s="149" t="s">
        <v>213</v>
      </c>
      <c r="E157" s="163"/>
      <c r="F157" s="213" t="s">
        <v>406</v>
      </c>
      <c r="G157" s="0"/>
      <c r="H157" s="214" t="n">
        <f aca="false">(490*0.35+9*0.5*2+7*0.5*2+16*0.8*0.8)</f>
        <v>197.74</v>
      </c>
      <c r="I157" s="0"/>
      <c r="J157" s="0"/>
      <c r="K157" s="170"/>
      <c r="L157" s="17"/>
      <c r="M157" s="192"/>
      <c r="N157" s="18"/>
      <c r="O157" s="18"/>
      <c r="P157" s="18"/>
      <c r="Q157" s="18"/>
      <c r="R157" s="18"/>
      <c r="S157" s="18"/>
      <c r="T157" s="193"/>
      <c r="U157" s="0"/>
      <c r="V157" s="0"/>
      <c r="W157" s="0"/>
      <c r="X157" s="0"/>
      <c r="Y157" s="0"/>
      <c r="Z157" s="0"/>
      <c r="AA157" s="0"/>
      <c r="AB157" s="0"/>
      <c r="AC157" s="0"/>
      <c r="AD157" s="0"/>
      <c r="AE157" s="0"/>
      <c r="AR157" s="0"/>
      <c r="AS157" s="0"/>
      <c r="AT157" s="163" t="s">
        <v>213</v>
      </c>
      <c r="AU157" s="163" t="s">
        <v>82</v>
      </c>
      <c r="AV157" s="16" t="s">
        <v>82</v>
      </c>
      <c r="AW157" s="16" t="s">
        <v>290</v>
      </c>
      <c r="AX157" s="16" t="s">
        <v>282</v>
      </c>
      <c r="AY157" s="163" t="s">
        <v>283</v>
      </c>
      <c r="AZ157" s="0"/>
      <c r="BA157" s="0"/>
      <c r="BB157" s="0"/>
      <c r="BC157" s="0"/>
      <c r="BD157" s="0"/>
      <c r="BE157" s="0"/>
      <c r="BF157" s="0"/>
      <c r="BG157" s="0"/>
      <c r="BH157" s="0"/>
      <c r="BI157" s="0"/>
      <c r="BJ157" s="0"/>
      <c r="BK157" s="0"/>
      <c r="BL157" s="0"/>
      <c r="BM157" s="0"/>
    </row>
    <row r="158" customFormat="false" ht="22.5" hidden="false" customHeight="true" outlineLevel="0" collapsed="false">
      <c r="A158" s="16"/>
      <c r="B158" s="123"/>
      <c r="C158" s="124" t="s">
        <v>407</v>
      </c>
      <c r="D158" s="124" t="s">
        <v>77</v>
      </c>
      <c r="E158" s="230" t="s">
        <v>408</v>
      </c>
      <c r="F158" s="126" t="s">
        <v>409</v>
      </c>
      <c r="G158" s="127" t="s">
        <v>212</v>
      </c>
      <c r="H158" s="128" t="n">
        <f aca="false">H160</f>
        <v>12.1816</v>
      </c>
      <c r="I158" s="129" t="n">
        <v>0</v>
      </c>
      <c r="J158" s="129" t="n">
        <f aca="false">ROUND(I158*H158,2)</f>
        <v>0</v>
      </c>
      <c r="K158" s="186"/>
      <c r="L158" s="17"/>
      <c r="M158" s="187"/>
      <c r="N158" s="188" t="s">
        <v>25</v>
      </c>
      <c r="O158" s="189"/>
      <c r="P158" s="189"/>
      <c r="Q158" s="189"/>
      <c r="R158" s="189"/>
      <c r="S158" s="189"/>
      <c r="T158" s="190"/>
      <c r="U158" s="0"/>
      <c r="V158" s="0"/>
      <c r="W158" s="0"/>
      <c r="X158" s="0"/>
      <c r="Y158" s="0"/>
      <c r="Z158" s="0"/>
      <c r="AA158" s="0"/>
      <c r="AB158" s="0"/>
      <c r="AC158" s="0"/>
      <c r="AD158" s="0"/>
      <c r="AE158" s="0"/>
      <c r="AR158" s="163" t="s">
        <v>90</v>
      </c>
      <c r="AS158" s="0"/>
      <c r="AT158" s="163" t="s">
        <v>77</v>
      </c>
      <c r="AU158" s="163" t="s">
        <v>82</v>
      </c>
      <c r="AV158" s="0"/>
      <c r="AW158" s="0"/>
      <c r="AX158" s="0"/>
      <c r="AY158" s="163" t="s">
        <v>283</v>
      </c>
      <c r="AZ158" s="0"/>
      <c r="BA158" s="0"/>
      <c r="BB158" s="0"/>
      <c r="BC158" s="0"/>
      <c r="BD158" s="0"/>
      <c r="BE158" s="191" t="n">
        <f aca="false">IF(N158="základní",J158,0)</f>
        <v>0</v>
      </c>
      <c r="BF158" s="191" t="n">
        <f aca="false">IF(N158="snížená",J158,0)</f>
        <v>0</v>
      </c>
      <c r="BG158" s="191" t="n">
        <f aca="false">IF(N158="zákl. přenesená",J158,0)</f>
        <v>0</v>
      </c>
      <c r="BH158" s="191" t="n">
        <f aca="false">IF(N158="sníž. přenesená",J158,0)</f>
        <v>0</v>
      </c>
      <c r="BI158" s="191" t="n">
        <f aca="false">IF(N158="nulová",J158,0)</f>
        <v>0</v>
      </c>
      <c r="BJ158" s="163" t="s">
        <v>76</v>
      </c>
      <c r="BK158" s="191" t="n">
        <f aca="false">ROUND(I158*H158,2)</f>
        <v>0</v>
      </c>
      <c r="BL158" s="163" t="s">
        <v>90</v>
      </c>
      <c r="BM158" s="163" t="s">
        <v>410</v>
      </c>
    </row>
    <row r="159" customFormat="false" ht="13.5" hidden="false" customHeight="true" outlineLevel="0" collapsed="false">
      <c r="A159" s="16"/>
      <c r="B159" s="18"/>
      <c r="C159" s="0"/>
      <c r="D159" s="130" t="s">
        <v>81</v>
      </c>
      <c r="E159" s="0"/>
      <c r="F159" s="131" t="s">
        <v>411</v>
      </c>
      <c r="G159" s="0"/>
      <c r="H159" s="0"/>
      <c r="I159" s="0"/>
      <c r="J159" s="0"/>
      <c r="K159" s="170"/>
      <c r="L159" s="17"/>
      <c r="M159" s="192"/>
      <c r="N159" s="18"/>
      <c r="O159" s="18"/>
      <c r="P159" s="18"/>
      <c r="Q159" s="18"/>
      <c r="R159" s="18"/>
      <c r="S159" s="18"/>
      <c r="T159" s="193"/>
      <c r="U159" s="0"/>
      <c r="V159" s="0"/>
      <c r="W159" s="0"/>
      <c r="X159" s="0"/>
      <c r="Y159" s="0"/>
      <c r="Z159" s="0"/>
      <c r="AA159" s="0"/>
      <c r="AB159" s="0"/>
      <c r="AC159" s="0"/>
      <c r="AD159" s="0"/>
      <c r="AE159" s="0"/>
      <c r="AR159" s="0"/>
      <c r="AS159" s="0"/>
      <c r="AT159" s="163" t="s">
        <v>81</v>
      </c>
      <c r="AU159" s="163" t="s">
        <v>82</v>
      </c>
      <c r="AV159" s="0"/>
      <c r="AW159" s="0"/>
      <c r="AX159" s="0"/>
      <c r="AY159" s="0"/>
      <c r="AZ159" s="0"/>
      <c r="BA159" s="0"/>
      <c r="BB159" s="0"/>
      <c r="BC159" s="0"/>
      <c r="BD159" s="0"/>
      <c r="BE159" s="0"/>
      <c r="BF159" s="0"/>
      <c r="BG159" s="0"/>
      <c r="BH159" s="0"/>
      <c r="BI159" s="0"/>
      <c r="BJ159" s="0"/>
      <c r="BK159" s="0"/>
      <c r="BL159" s="0"/>
      <c r="BM159" s="0"/>
    </row>
    <row r="160" s="194" customFormat="true" ht="17.3" hidden="false" customHeight="true" outlineLevel="0" collapsed="false">
      <c r="B160" s="195"/>
      <c r="D160" s="132" t="s">
        <v>213</v>
      </c>
      <c r="E160" s="203"/>
      <c r="F160" s="233" t="s">
        <v>412</v>
      </c>
      <c r="H160" s="234" t="n">
        <f aca="false">(16*0.8*0.8*1.3-16*3.14/4*0.3*0.3*1)</f>
        <v>12.1816</v>
      </c>
      <c r="K160" s="199"/>
      <c r="L160" s="200"/>
      <c r="M160" s="201"/>
      <c r="N160" s="195"/>
      <c r="O160" s="195"/>
      <c r="P160" s="195"/>
      <c r="Q160" s="195"/>
      <c r="R160" s="195"/>
      <c r="S160" s="195"/>
      <c r="T160" s="202"/>
      <c r="AT160" s="203" t="s">
        <v>213</v>
      </c>
      <c r="AU160" s="203" t="s">
        <v>82</v>
      </c>
      <c r="AV160" s="194" t="s">
        <v>82</v>
      </c>
      <c r="AW160" s="194" t="s">
        <v>290</v>
      </c>
      <c r="AX160" s="194" t="s">
        <v>282</v>
      </c>
      <c r="AY160" s="203" t="s">
        <v>283</v>
      </c>
    </row>
    <row r="161" s="16" customFormat="true" ht="22.5" hidden="false" customHeight="true" outlineLevel="0" collapsed="false">
      <c r="B161" s="123"/>
      <c r="C161" s="124" t="s">
        <v>413</v>
      </c>
      <c r="D161" s="124" t="s">
        <v>77</v>
      </c>
      <c r="E161" s="125" t="s">
        <v>414</v>
      </c>
      <c r="F161" s="126" t="s">
        <v>415</v>
      </c>
      <c r="G161" s="127" t="s">
        <v>300</v>
      </c>
      <c r="H161" s="128" t="n">
        <v>16</v>
      </c>
      <c r="I161" s="129" t="n">
        <v>0</v>
      </c>
      <c r="J161" s="129" t="n">
        <f aca="false">ROUND(I161*H161,2)</f>
        <v>0</v>
      </c>
      <c r="K161" s="186"/>
      <c r="L161" s="17"/>
      <c r="M161" s="187"/>
      <c r="N161" s="188" t="s">
        <v>25</v>
      </c>
      <c r="O161" s="189"/>
      <c r="P161" s="189"/>
      <c r="Q161" s="189"/>
      <c r="R161" s="189"/>
      <c r="S161" s="189"/>
      <c r="T161" s="190"/>
      <c r="AR161" s="163" t="s">
        <v>90</v>
      </c>
      <c r="AT161" s="163" t="s">
        <v>77</v>
      </c>
      <c r="AU161" s="163" t="s">
        <v>82</v>
      </c>
      <c r="AY161" s="163" t="s">
        <v>283</v>
      </c>
      <c r="BE161" s="191" t="n">
        <f aca="false">IF(N161="základní",J161,0)</f>
        <v>0</v>
      </c>
      <c r="BF161" s="191" t="n">
        <f aca="false">IF(N161="snížená",J161,0)</f>
        <v>0</v>
      </c>
      <c r="BG161" s="191" t="n">
        <f aca="false">IF(N161="zákl. přenesená",J161,0)</f>
        <v>0</v>
      </c>
      <c r="BH161" s="191" t="n">
        <f aca="false">IF(N161="sníž. přenesená",J161,0)</f>
        <v>0</v>
      </c>
      <c r="BI161" s="191" t="n">
        <f aca="false">IF(N161="nulová",J161,0)</f>
        <v>0</v>
      </c>
      <c r="BJ161" s="163" t="s">
        <v>76</v>
      </c>
      <c r="BK161" s="191" t="n">
        <f aca="false">ROUND(I161*H161,2)</f>
        <v>0</v>
      </c>
      <c r="BL161" s="163" t="s">
        <v>90</v>
      </c>
      <c r="BM161" s="163" t="s">
        <v>416</v>
      </c>
    </row>
    <row r="162" s="117" customFormat="true" ht="29.85" hidden="false" customHeight="true" outlineLevel="0" collapsed="false">
      <c r="B162" s="118"/>
      <c r="D162" s="119" t="s">
        <v>73</v>
      </c>
      <c r="E162" s="140" t="s">
        <v>90</v>
      </c>
      <c r="F162" s="140" t="s">
        <v>417</v>
      </c>
      <c r="J162" s="141" t="n">
        <f aca="false">BK162</f>
        <v>0</v>
      </c>
      <c r="K162" s="180"/>
      <c r="L162" s="122"/>
      <c r="M162" s="181"/>
      <c r="N162" s="118"/>
      <c r="O162" s="118"/>
      <c r="P162" s="182"/>
      <c r="Q162" s="118"/>
      <c r="R162" s="182"/>
      <c r="S162" s="118"/>
      <c r="T162" s="183"/>
      <c r="AR162" s="137" t="s">
        <v>76</v>
      </c>
      <c r="AT162" s="184" t="s">
        <v>73</v>
      </c>
      <c r="AU162" s="184" t="s">
        <v>76</v>
      </c>
      <c r="AY162" s="137" t="s">
        <v>283</v>
      </c>
      <c r="BK162" s="185" t="n">
        <f aca="false">SUM(BK163:BK167)</f>
        <v>0</v>
      </c>
    </row>
    <row r="163" s="16" customFormat="true" ht="22.5" hidden="false" customHeight="true" outlineLevel="0" collapsed="false">
      <c r="B163" s="123"/>
      <c r="C163" s="124" t="s">
        <v>418</v>
      </c>
      <c r="D163" s="124" t="s">
        <v>77</v>
      </c>
      <c r="E163" s="125" t="s">
        <v>419</v>
      </c>
      <c r="F163" s="126" t="s">
        <v>420</v>
      </c>
      <c r="G163" s="127" t="s">
        <v>212</v>
      </c>
      <c r="H163" s="128" t="n">
        <f aca="false">H165</f>
        <v>18.265</v>
      </c>
      <c r="I163" s="129" t="n">
        <v>0</v>
      </c>
      <c r="J163" s="129" t="n">
        <f aca="false">ROUND(I163*H163,2)</f>
        <v>0</v>
      </c>
      <c r="K163" s="186"/>
      <c r="L163" s="17"/>
      <c r="M163" s="187"/>
      <c r="N163" s="188" t="s">
        <v>25</v>
      </c>
      <c r="O163" s="189"/>
      <c r="P163" s="189"/>
      <c r="Q163" s="189"/>
      <c r="R163" s="189"/>
      <c r="S163" s="189"/>
      <c r="T163" s="190"/>
      <c r="AR163" s="163" t="s">
        <v>90</v>
      </c>
      <c r="AT163" s="163" t="s">
        <v>77</v>
      </c>
      <c r="AU163" s="163" t="s">
        <v>82</v>
      </c>
      <c r="AY163" s="163" t="s">
        <v>283</v>
      </c>
      <c r="BE163" s="191" t="n">
        <f aca="false">IF(N163="základní",J163,0)</f>
        <v>0</v>
      </c>
      <c r="BF163" s="191" t="n">
        <f aca="false">IF(N163="snížená",J163,0)</f>
        <v>0</v>
      </c>
      <c r="BG163" s="191" t="n">
        <f aca="false">IF(N163="zákl. přenesená",J163,0)</f>
        <v>0</v>
      </c>
      <c r="BH163" s="191" t="n">
        <f aca="false">IF(N163="sníž. přenesená",J163,0)</f>
        <v>0</v>
      </c>
      <c r="BI163" s="191" t="n">
        <f aca="false">IF(N163="nulová",J163,0)</f>
        <v>0</v>
      </c>
      <c r="BJ163" s="163" t="s">
        <v>76</v>
      </c>
      <c r="BK163" s="191" t="n">
        <f aca="false">ROUND(I163*H163,2)</f>
        <v>0</v>
      </c>
      <c r="BL163" s="163" t="s">
        <v>90</v>
      </c>
      <c r="BM163" s="163" t="s">
        <v>421</v>
      </c>
    </row>
    <row r="164" customFormat="false" ht="27" hidden="false" customHeight="true" outlineLevel="0" collapsed="false">
      <c r="A164" s="16"/>
      <c r="B164" s="18"/>
      <c r="C164" s="0"/>
      <c r="D164" s="132" t="s">
        <v>81</v>
      </c>
      <c r="E164" s="0"/>
      <c r="F164" s="133" t="s">
        <v>422</v>
      </c>
      <c r="G164" s="0"/>
      <c r="H164" s="0"/>
      <c r="I164" s="0"/>
      <c r="J164" s="0"/>
      <c r="K164" s="170"/>
      <c r="L164" s="17"/>
      <c r="M164" s="192"/>
      <c r="N164" s="18"/>
      <c r="O164" s="18"/>
      <c r="P164" s="18"/>
      <c r="Q164" s="18"/>
      <c r="R164" s="18"/>
      <c r="S164" s="18"/>
      <c r="T164" s="193"/>
      <c r="U164" s="0"/>
      <c r="V164" s="0"/>
      <c r="W164" s="0"/>
      <c r="X164" s="0"/>
      <c r="Y164" s="0"/>
      <c r="Z164" s="0"/>
      <c r="AA164" s="0"/>
      <c r="AB164" s="0"/>
      <c r="AC164" s="0"/>
      <c r="AD164" s="0"/>
      <c r="AE164" s="0"/>
      <c r="AR164" s="0"/>
      <c r="AS164" s="0"/>
      <c r="AT164" s="163" t="s">
        <v>81</v>
      </c>
      <c r="AU164" s="163" t="s">
        <v>82</v>
      </c>
      <c r="AV164" s="0"/>
      <c r="AW164" s="0"/>
      <c r="AX164" s="0"/>
      <c r="AY164" s="0"/>
      <c r="AZ164" s="0"/>
      <c r="BA164" s="0"/>
      <c r="BB164" s="0"/>
      <c r="BC164" s="0"/>
      <c r="BD164" s="0"/>
      <c r="BE164" s="0"/>
      <c r="BF164" s="0"/>
      <c r="BG164" s="0"/>
      <c r="BH164" s="0"/>
      <c r="BI164" s="0"/>
      <c r="BJ164" s="0"/>
      <c r="BK164" s="0"/>
      <c r="BL164" s="0"/>
      <c r="BM164" s="0"/>
    </row>
    <row r="165" s="194" customFormat="true" ht="13.5" hidden="false" customHeight="true" outlineLevel="0" collapsed="false">
      <c r="B165" s="195"/>
      <c r="D165" s="132" t="s">
        <v>213</v>
      </c>
      <c r="E165" s="203"/>
      <c r="F165" s="233" t="s">
        <v>423</v>
      </c>
      <c r="H165" s="234" t="n">
        <f aca="false">(499*0.35*0.1+9*0.5*0.1+7*0.5*0.1)</f>
        <v>18.265</v>
      </c>
      <c r="K165" s="199"/>
      <c r="L165" s="200"/>
      <c r="M165" s="201"/>
      <c r="N165" s="195"/>
      <c r="O165" s="195"/>
      <c r="P165" s="195"/>
      <c r="Q165" s="195"/>
      <c r="R165" s="195"/>
      <c r="S165" s="195"/>
      <c r="T165" s="202"/>
      <c r="AT165" s="203" t="s">
        <v>213</v>
      </c>
      <c r="AU165" s="203" t="s">
        <v>82</v>
      </c>
      <c r="AV165" s="194" t="s">
        <v>82</v>
      </c>
      <c r="AW165" s="194" t="s">
        <v>290</v>
      </c>
      <c r="AX165" s="194" t="s">
        <v>76</v>
      </c>
      <c r="AY165" s="203" t="s">
        <v>283</v>
      </c>
    </row>
    <row r="166" customFormat="false" ht="21.85" hidden="false" customHeight="true" outlineLevel="0" collapsed="false">
      <c r="A166" s="194"/>
      <c r="B166" s="195"/>
      <c r="C166" s="235" t="s">
        <v>424</v>
      </c>
      <c r="D166" s="236"/>
      <c r="E166" s="237" t="n">
        <v>460520173</v>
      </c>
      <c r="F166" s="238" t="s">
        <v>425</v>
      </c>
      <c r="G166" s="239"/>
      <c r="H166" s="240"/>
      <c r="I166" s="239"/>
      <c r="J166" s="239"/>
      <c r="K166" s="241"/>
      <c r="L166" s="200"/>
      <c r="M166" s="201"/>
      <c r="N166" s="195"/>
      <c r="O166" s="195"/>
      <c r="P166" s="195"/>
      <c r="Q166" s="195"/>
      <c r="R166" s="195"/>
      <c r="S166" s="195"/>
      <c r="T166" s="202"/>
      <c r="U166" s="0"/>
      <c r="V166" s="0"/>
      <c r="W166" s="0"/>
      <c r="X166" s="0"/>
      <c r="Y166" s="0"/>
      <c r="Z166" s="0"/>
      <c r="AA166" s="0"/>
      <c r="AB166" s="0"/>
      <c r="AC166" s="0"/>
      <c r="AD166" s="0"/>
      <c r="AE166" s="0"/>
      <c r="AR166" s="0"/>
      <c r="AS166" s="0"/>
      <c r="AT166" s="203"/>
      <c r="AU166" s="203"/>
      <c r="AV166" s="0"/>
      <c r="AW166" s="0"/>
      <c r="AX166" s="0"/>
      <c r="AY166" s="203"/>
      <c r="AZ166" s="0"/>
      <c r="BA166" s="0"/>
      <c r="BB166" s="0"/>
      <c r="BC166" s="0"/>
      <c r="BD166" s="0"/>
      <c r="BE166" s="0"/>
      <c r="BF166" s="0"/>
      <c r="BG166" s="0"/>
      <c r="BH166" s="0"/>
      <c r="BI166" s="0"/>
      <c r="BJ166" s="0"/>
      <c r="BK166" s="0"/>
      <c r="BL166" s="0"/>
      <c r="BM166" s="0"/>
    </row>
    <row r="167" customFormat="false" ht="21.85" hidden="false" customHeight="true" outlineLevel="0" collapsed="false">
      <c r="A167" s="194"/>
      <c r="B167" s="195"/>
      <c r="C167" s="0"/>
      <c r="D167" s="132"/>
      <c r="E167" s="203"/>
      <c r="F167" s="242" t="s">
        <v>426</v>
      </c>
      <c r="G167" s="194" t="s">
        <v>85</v>
      </c>
      <c r="H167" s="234" t="n">
        <v>606</v>
      </c>
      <c r="I167" s="243" t="n">
        <v>0</v>
      </c>
      <c r="J167" s="243" t="n">
        <f aca="false">ROUND(I167*H167,2)</f>
        <v>0</v>
      </c>
      <c r="K167" s="170"/>
      <c r="L167" s="200"/>
      <c r="M167" s="201"/>
      <c r="N167" s="188" t="s">
        <v>25</v>
      </c>
      <c r="O167" s="195"/>
      <c r="P167" s="195"/>
      <c r="Q167" s="195"/>
      <c r="R167" s="195"/>
      <c r="S167" s="195"/>
      <c r="T167" s="202"/>
      <c r="U167" s="0"/>
      <c r="V167" s="0"/>
      <c r="W167" s="0"/>
      <c r="X167" s="0"/>
      <c r="Y167" s="0"/>
      <c r="Z167" s="0"/>
      <c r="AA167" s="0"/>
      <c r="AB167" s="0"/>
      <c r="AC167" s="0"/>
      <c r="AD167" s="0"/>
      <c r="AE167" s="0"/>
      <c r="AQ167" s="16"/>
      <c r="AR167" s="163" t="s">
        <v>90</v>
      </c>
      <c r="AS167" s="16"/>
      <c r="AT167" s="163" t="s">
        <v>77</v>
      </c>
      <c r="AU167" s="163" t="s">
        <v>82</v>
      </c>
      <c r="AV167" s="16"/>
      <c r="AW167" s="16"/>
      <c r="AX167" s="16"/>
      <c r="AY167" s="163" t="s">
        <v>283</v>
      </c>
      <c r="AZ167" s="0"/>
      <c r="BA167" s="0"/>
      <c r="BB167" s="0"/>
      <c r="BC167" s="0"/>
      <c r="BD167" s="0"/>
      <c r="BE167" s="191" t="n">
        <f aca="false">IF(N167="základní",J167,0)</f>
        <v>0</v>
      </c>
      <c r="BF167" s="191" t="n">
        <f aca="false">IF(N167="snížená",J167,0)</f>
        <v>0</v>
      </c>
      <c r="BG167" s="191" t="n">
        <f aca="false">IF(N167="zákl. přenesená",J167,0)</f>
        <v>0</v>
      </c>
      <c r="BH167" s="191" t="n">
        <f aca="false">IF(N167="sníž. přenesená",J167,0)</f>
        <v>0</v>
      </c>
      <c r="BI167" s="191" t="n">
        <f aca="false">IF(N167="nulová",J167,0)</f>
        <v>0</v>
      </c>
      <c r="BJ167" s="163" t="s">
        <v>76</v>
      </c>
      <c r="BK167" s="191" t="n">
        <f aca="false">ROUND(I167*H167,2)</f>
        <v>0</v>
      </c>
      <c r="BL167" s="163" t="s">
        <v>90</v>
      </c>
      <c r="BM167" s="163" t="s">
        <v>421</v>
      </c>
    </row>
    <row r="168" s="117" customFormat="true" ht="29.85" hidden="false" customHeight="true" outlineLevel="0" collapsed="false">
      <c r="B168" s="118"/>
      <c r="D168" s="119" t="s">
        <v>73</v>
      </c>
      <c r="E168" s="140" t="s">
        <v>93</v>
      </c>
      <c r="F168" s="140" t="s">
        <v>427</v>
      </c>
      <c r="J168" s="141" t="n">
        <f aca="false">BK168</f>
        <v>0</v>
      </c>
      <c r="K168" s="180"/>
      <c r="L168" s="122"/>
      <c r="M168" s="181"/>
      <c r="N168" s="118"/>
      <c r="O168" s="118"/>
      <c r="P168" s="182"/>
      <c r="Q168" s="118"/>
      <c r="R168" s="182"/>
      <c r="S168" s="118"/>
      <c r="T168" s="183"/>
      <c r="AR168" s="137" t="s">
        <v>76</v>
      </c>
      <c r="AT168" s="184" t="s">
        <v>73</v>
      </c>
      <c r="AU168" s="184" t="s">
        <v>76</v>
      </c>
      <c r="AY168" s="137" t="s">
        <v>283</v>
      </c>
      <c r="BK168" s="185" t="n">
        <f aca="false">SUM(BK169:BK177)</f>
        <v>0</v>
      </c>
    </row>
    <row r="169" s="16" customFormat="true" ht="22.5" hidden="false" customHeight="true" outlineLevel="0" collapsed="false">
      <c r="B169" s="123"/>
      <c r="C169" s="124" t="s">
        <v>428</v>
      </c>
      <c r="D169" s="124" t="s">
        <v>77</v>
      </c>
      <c r="E169" s="125" t="s">
        <v>429</v>
      </c>
      <c r="F169" s="126" t="s">
        <v>430</v>
      </c>
      <c r="G169" s="127" t="s">
        <v>286</v>
      </c>
      <c r="H169" s="128" t="n">
        <f aca="false">H171</f>
        <v>16</v>
      </c>
      <c r="I169" s="129" t="n">
        <v>0</v>
      </c>
      <c r="J169" s="129" t="n">
        <f aca="false">ROUND(I169*H169,2)</f>
        <v>0</v>
      </c>
      <c r="K169" s="186"/>
      <c r="L169" s="17"/>
      <c r="M169" s="187"/>
      <c r="N169" s="188" t="s">
        <v>25</v>
      </c>
      <c r="O169" s="189"/>
      <c r="P169" s="189"/>
      <c r="Q169" s="189"/>
      <c r="R169" s="189"/>
      <c r="S169" s="189"/>
      <c r="T169" s="190"/>
      <c r="AR169" s="163" t="s">
        <v>90</v>
      </c>
      <c r="AT169" s="163" t="s">
        <v>77</v>
      </c>
      <c r="AU169" s="163" t="s">
        <v>82</v>
      </c>
      <c r="AY169" s="163" t="s">
        <v>283</v>
      </c>
      <c r="BE169" s="191" t="n">
        <f aca="false">IF(N169="základní",J169,0)</f>
        <v>0</v>
      </c>
      <c r="BF169" s="191" t="n">
        <f aca="false">IF(N169="snížená",J169,0)</f>
        <v>0</v>
      </c>
      <c r="BG169" s="191" t="n">
        <f aca="false">IF(N169="zákl. přenesená",J169,0)</f>
        <v>0</v>
      </c>
      <c r="BH169" s="191" t="n">
        <f aca="false">IF(N169="sníž. přenesená",J169,0)</f>
        <v>0</v>
      </c>
      <c r="BI169" s="191" t="n">
        <f aca="false">IF(N169="nulová",J169,0)</f>
        <v>0</v>
      </c>
      <c r="BJ169" s="163" t="s">
        <v>76</v>
      </c>
      <c r="BK169" s="191" t="n">
        <f aca="false">ROUND(I169*H169,2)</f>
        <v>0</v>
      </c>
      <c r="BL169" s="163" t="s">
        <v>90</v>
      </c>
      <c r="BM169" s="163" t="s">
        <v>431</v>
      </c>
    </row>
    <row r="170" customFormat="false" ht="13.5" hidden="false" customHeight="true" outlineLevel="0" collapsed="false">
      <c r="A170" s="16"/>
      <c r="B170" s="18"/>
      <c r="C170" s="0"/>
      <c r="D170" s="132" t="s">
        <v>81</v>
      </c>
      <c r="E170" s="0"/>
      <c r="F170" s="133" t="s">
        <v>432</v>
      </c>
      <c r="G170" s="0"/>
      <c r="H170" s="0"/>
      <c r="I170" s="0"/>
      <c r="J170" s="0"/>
      <c r="K170" s="170"/>
      <c r="L170" s="17"/>
      <c r="M170" s="192"/>
      <c r="N170" s="18"/>
      <c r="O170" s="18"/>
      <c r="P170" s="18"/>
      <c r="Q170" s="18"/>
      <c r="R170" s="18"/>
      <c r="S170" s="18"/>
      <c r="T170" s="193"/>
      <c r="U170" s="0"/>
      <c r="V170" s="0"/>
      <c r="W170" s="0"/>
      <c r="X170" s="0"/>
      <c r="Y170" s="0"/>
      <c r="Z170" s="0"/>
      <c r="AA170" s="0"/>
      <c r="AB170" s="0"/>
      <c r="AC170" s="0"/>
      <c r="AD170" s="0"/>
      <c r="AE170" s="0"/>
      <c r="AR170" s="0"/>
      <c r="AS170" s="0"/>
      <c r="AT170" s="163" t="s">
        <v>81</v>
      </c>
      <c r="AU170" s="163" t="s">
        <v>82</v>
      </c>
      <c r="AV170" s="0"/>
      <c r="AW170" s="0"/>
      <c r="AX170" s="0"/>
      <c r="AY170" s="0"/>
      <c r="AZ170" s="0"/>
      <c r="BA170" s="0"/>
      <c r="BB170" s="0"/>
      <c r="BC170" s="0"/>
      <c r="BD170" s="0"/>
      <c r="BE170" s="0"/>
      <c r="BF170" s="0"/>
      <c r="BG170" s="0"/>
      <c r="BH170" s="0"/>
      <c r="BI170" s="0"/>
      <c r="BJ170" s="0"/>
      <c r="BK170" s="0"/>
      <c r="BL170" s="0"/>
      <c r="BM170" s="0"/>
    </row>
    <row r="171" customFormat="false" ht="13.5" hidden="false" customHeight="true" outlineLevel="0" collapsed="false">
      <c r="A171" s="16"/>
      <c r="B171" s="18"/>
      <c r="C171" s="0"/>
      <c r="D171" s="145" t="s">
        <v>213</v>
      </c>
      <c r="E171" s="244"/>
      <c r="F171" s="245" t="s">
        <v>433</v>
      </c>
      <c r="G171" s="0"/>
      <c r="H171" s="246" t="n">
        <f aca="false">(9*0.5*2+7*0.5*2)</f>
        <v>16</v>
      </c>
      <c r="I171" s="0"/>
      <c r="J171" s="0"/>
      <c r="K171" s="170"/>
      <c r="L171" s="17"/>
      <c r="M171" s="192"/>
      <c r="N171" s="18"/>
      <c r="O171" s="18"/>
      <c r="P171" s="18"/>
      <c r="Q171" s="18"/>
      <c r="R171" s="18"/>
      <c r="S171" s="18"/>
      <c r="T171" s="193"/>
      <c r="U171" s="0"/>
      <c r="V171" s="0"/>
      <c r="W171" s="0"/>
      <c r="X171" s="0"/>
      <c r="Y171" s="0"/>
      <c r="Z171" s="0"/>
      <c r="AA171" s="0"/>
      <c r="AB171" s="0"/>
      <c r="AC171" s="0"/>
      <c r="AD171" s="0"/>
      <c r="AE171" s="0"/>
      <c r="AR171" s="0"/>
      <c r="AS171" s="0"/>
      <c r="AT171" s="163" t="s">
        <v>213</v>
      </c>
      <c r="AU171" s="163" t="s">
        <v>82</v>
      </c>
      <c r="AV171" s="16" t="s">
        <v>82</v>
      </c>
      <c r="AW171" s="16" t="s">
        <v>290</v>
      </c>
      <c r="AX171" s="16" t="s">
        <v>76</v>
      </c>
      <c r="AY171" s="163" t="s">
        <v>283</v>
      </c>
      <c r="AZ171" s="0"/>
      <c r="BA171" s="0"/>
      <c r="BB171" s="0"/>
      <c r="BC171" s="0"/>
      <c r="BD171" s="0"/>
      <c r="BE171" s="0"/>
      <c r="BF171" s="0"/>
      <c r="BG171" s="0"/>
      <c r="BH171" s="0"/>
      <c r="BI171" s="0"/>
      <c r="BJ171" s="0"/>
      <c r="BK171" s="0"/>
      <c r="BL171" s="0"/>
      <c r="BM171" s="0"/>
    </row>
    <row r="172" s="16" customFormat="true" ht="31.5" hidden="false" customHeight="true" outlineLevel="0" collapsed="false">
      <c r="B172" s="123"/>
      <c r="C172" s="124" t="s">
        <v>434</v>
      </c>
      <c r="D172" s="124" t="s">
        <v>77</v>
      </c>
      <c r="E172" s="125" t="s">
        <v>435</v>
      </c>
      <c r="F172" s="126" t="s">
        <v>436</v>
      </c>
      <c r="G172" s="127" t="s">
        <v>286</v>
      </c>
      <c r="H172" s="128" t="n">
        <f aca="false">H174</f>
        <v>4.95</v>
      </c>
      <c r="I172" s="129" t="n">
        <v>0</v>
      </c>
      <c r="J172" s="129" t="n">
        <f aca="false">ROUND(I172*H172,2)</f>
        <v>0</v>
      </c>
      <c r="K172" s="186"/>
      <c r="L172" s="17"/>
      <c r="M172" s="187"/>
      <c r="N172" s="188" t="s">
        <v>25</v>
      </c>
      <c r="O172" s="189"/>
      <c r="P172" s="189"/>
      <c r="Q172" s="189"/>
      <c r="R172" s="189"/>
      <c r="S172" s="189"/>
      <c r="T172" s="190"/>
      <c r="AR172" s="163" t="s">
        <v>90</v>
      </c>
      <c r="AT172" s="163" t="s">
        <v>77</v>
      </c>
      <c r="AU172" s="163" t="s">
        <v>82</v>
      </c>
      <c r="AY172" s="163" t="s">
        <v>283</v>
      </c>
      <c r="BE172" s="191" t="n">
        <f aca="false">IF(N172="základní",J172,0)</f>
        <v>0</v>
      </c>
      <c r="BF172" s="191" t="n">
        <f aca="false">IF(N172="snížená",J172,0)</f>
        <v>0</v>
      </c>
      <c r="BG172" s="191" t="n">
        <f aca="false">IF(N172="zákl. přenesená",J172,0)</f>
        <v>0</v>
      </c>
      <c r="BH172" s="191" t="n">
        <f aca="false">IF(N172="sníž. přenesená",J172,0)</f>
        <v>0</v>
      </c>
      <c r="BI172" s="191" t="n">
        <f aca="false">IF(N172="nulová",J172,0)</f>
        <v>0</v>
      </c>
      <c r="BJ172" s="163" t="s">
        <v>76</v>
      </c>
      <c r="BK172" s="191" t="n">
        <f aca="false">ROUND(I172*H172,2)</f>
        <v>0</v>
      </c>
      <c r="BL172" s="163" t="s">
        <v>90</v>
      </c>
      <c r="BM172" s="163" t="s">
        <v>437</v>
      </c>
    </row>
    <row r="173" customFormat="false" ht="27" hidden="false" customHeight="true" outlineLevel="0" collapsed="false">
      <c r="A173" s="16"/>
      <c r="B173" s="18"/>
      <c r="C173" s="0"/>
      <c r="D173" s="132" t="s">
        <v>81</v>
      </c>
      <c r="E173" s="0"/>
      <c r="F173" s="133" t="s">
        <v>438</v>
      </c>
      <c r="G173" s="0"/>
      <c r="H173" s="0"/>
      <c r="I173" s="0"/>
      <c r="J173" s="0"/>
      <c r="K173" s="175"/>
      <c r="L173" s="17"/>
      <c r="M173" s="192"/>
      <c r="N173" s="18"/>
      <c r="O173" s="18"/>
      <c r="P173" s="18"/>
      <c r="Q173" s="18"/>
      <c r="R173" s="18"/>
      <c r="S173" s="18"/>
      <c r="T173" s="193"/>
      <c r="U173" s="0"/>
      <c r="V173" s="0"/>
      <c r="W173" s="0"/>
      <c r="X173" s="0"/>
      <c r="Y173" s="0"/>
      <c r="Z173" s="0"/>
      <c r="AA173" s="0"/>
      <c r="AB173" s="0"/>
      <c r="AC173" s="0"/>
      <c r="AD173" s="0"/>
      <c r="AE173" s="0"/>
      <c r="AR173" s="0"/>
      <c r="AS173" s="0"/>
      <c r="AT173" s="163" t="s">
        <v>81</v>
      </c>
      <c r="AU173" s="163" t="s">
        <v>82</v>
      </c>
      <c r="AV173" s="0"/>
      <c r="AW173" s="0"/>
      <c r="AX173" s="0"/>
      <c r="AY173" s="0"/>
      <c r="AZ173" s="0"/>
      <c r="BA173" s="0"/>
      <c r="BB173" s="0"/>
      <c r="BC173" s="0"/>
      <c r="BD173" s="0"/>
      <c r="BE173" s="0"/>
      <c r="BF173" s="0"/>
      <c r="BG173" s="0"/>
      <c r="BH173" s="0"/>
      <c r="BI173" s="0"/>
      <c r="BJ173" s="0"/>
      <c r="BK173" s="0"/>
      <c r="BL173" s="0"/>
      <c r="BM173" s="0"/>
    </row>
    <row r="174" s="194" customFormat="true" ht="13.5" hidden="false" customHeight="true" outlineLevel="0" collapsed="false">
      <c r="B174" s="195"/>
      <c r="D174" s="130" t="s">
        <v>213</v>
      </c>
      <c r="E174" s="196"/>
      <c r="F174" s="197" t="s">
        <v>439</v>
      </c>
      <c r="H174" s="198" t="n">
        <f aca="false">(9*0.5*1.1)</f>
        <v>4.95</v>
      </c>
      <c r="K174" s="199"/>
      <c r="L174" s="200"/>
      <c r="M174" s="201"/>
      <c r="N174" s="195"/>
      <c r="O174" s="195"/>
      <c r="P174" s="195"/>
      <c r="Q174" s="195"/>
      <c r="R174" s="195"/>
      <c r="S174" s="195"/>
      <c r="T174" s="202"/>
      <c r="AT174" s="203" t="s">
        <v>213</v>
      </c>
      <c r="AU174" s="203" t="s">
        <v>82</v>
      </c>
      <c r="AV174" s="194" t="s">
        <v>82</v>
      </c>
      <c r="AW174" s="194" t="s">
        <v>290</v>
      </c>
      <c r="AX174" s="194" t="s">
        <v>76</v>
      </c>
      <c r="AY174" s="203" t="s">
        <v>283</v>
      </c>
    </row>
    <row r="175" s="16" customFormat="true" ht="31.5" hidden="false" customHeight="true" outlineLevel="0" collapsed="false">
      <c r="B175" s="123"/>
      <c r="C175" s="124" t="s">
        <v>440</v>
      </c>
      <c r="D175" s="124" t="s">
        <v>77</v>
      </c>
      <c r="E175" s="125" t="s">
        <v>441</v>
      </c>
      <c r="F175" s="126" t="s">
        <v>442</v>
      </c>
      <c r="G175" s="127" t="s">
        <v>85</v>
      </c>
      <c r="H175" s="128" t="n">
        <f aca="false">H177</f>
        <v>18</v>
      </c>
      <c r="I175" s="129" t="n">
        <v>0</v>
      </c>
      <c r="J175" s="129" t="n">
        <f aca="false">ROUND(I175*H175,2)</f>
        <v>0</v>
      </c>
      <c r="K175" s="186"/>
      <c r="L175" s="17"/>
      <c r="M175" s="187"/>
      <c r="N175" s="188" t="s">
        <v>25</v>
      </c>
      <c r="O175" s="189"/>
      <c r="P175" s="189"/>
      <c r="Q175" s="189"/>
      <c r="R175" s="189"/>
      <c r="S175" s="189"/>
      <c r="T175" s="190"/>
      <c r="AR175" s="163" t="s">
        <v>90</v>
      </c>
      <c r="AT175" s="163" t="s">
        <v>77</v>
      </c>
      <c r="AU175" s="163" t="s">
        <v>82</v>
      </c>
      <c r="AY175" s="163" t="s">
        <v>283</v>
      </c>
      <c r="BE175" s="191" t="n">
        <f aca="false">IF(N175="základní",J175,0)</f>
        <v>0</v>
      </c>
      <c r="BF175" s="191" t="n">
        <f aca="false">IF(N175="snížená",J175,0)</f>
        <v>0</v>
      </c>
      <c r="BG175" s="191" t="n">
        <f aca="false">IF(N175="zákl. přenesená",J175,0)</f>
        <v>0</v>
      </c>
      <c r="BH175" s="191" t="n">
        <f aca="false">IF(N175="sníž. přenesená",J175,0)</f>
        <v>0</v>
      </c>
      <c r="BI175" s="191" t="n">
        <f aca="false">IF(N175="nulová",J175,0)</f>
        <v>0</v>
      </c>
      <c r="BJ175" s="163" t="s">
        <v>76</v>
      </c>
      <c r="BK175" s="191" t="n">
        <f aca="false">ROUND(I175*H175,2)</f>
        <v>0</v>
      </c>
      <c r="BL175" s="163" t="s">
        <v>90</v>
      </c>
      <c r="BM175" s="163" t="s">
        <v>443</v>
      </c>
    </row>
    <row r="176" customFormat="false" ht="27" hidden="false" customHeight="true" outlineLevel="0" collapsed="false">
      <c r="A176" s="16"/>
      <c r="B176" s="18"/>
      <c r="C176" s="0"/>
      <c r="D176" s="132" t="s">
        <v>81</v>
      </c>
      <c r="E176" s="0"/>
      <c r="F176" s="133" t="s">
        <v>444</v>
      </c>
      <c r="G176" s="0"/>
      <c r="H176" s="0"/>
      <c r="I176" s="0"/>
      <c r="J176" s="0"/>
      <c r="K176" s="175"/>
      <c r="L176" s="17"/>
      <c r="M176" s="192"/>
      <c r="N176" s="18"/>
      <c r="O176" s="18"/>
      <c r="P176" s="18"/>
      <c r="Q176" s="18"/>
      <c r="R176" s="18"/>
      <c r="S176" s="18"/>
      <c r="T176" s="193"/>
      <c r="U176" s="0"/>
      <c r="V176" s="0"/>
      <c r="W176" s="0"/>
      <c r="X176" s="0"/>
      <c r="Y176" s="0"/>
      <c r="Z176" s="0"/>
      <c r="AA176" s="0"/>
      <c r="AB176" s="0"/>
      <c r="AC176" s="0"/>
      <c r="AD176" s="0"/>
      <c r="AE176" s="0"/>
      <c r="AR176" s="0"/>
      <c r="AS176" s="0"/>
      <c r="AT176" s="163" t="s">
        <v>81</v>
      </c>
      <c r="AU176" s="163" t="s">
        <v>82</v>
      </c>
      <c r="AV176" s="0"/>
      <c r="AW176" s="0"/>
      <c r="AX176" s="0"/>
      <c r="AY176" s="0"/>
      <c r="AZ176" s="0"/>
      <c r="BA176" s="0"/>
      <c r="BB176" s="0"/>
      <c r="BC176" s="0"/>
      <c r="BD176" s="0"/>
      <c r="BE176" s="0"/>
      <c r="BF176" s="0"/>
      <c r="BG176" s="0"/>
      <c r="BH176" s="0"/>
      <c r="BI176" s="0"/>
      <c r="BJ176" s="0"/>
      <c r="BK176" s="0"/>
      <c r="BL176" s="0"/>
      <c r="BM176" s="0"/>
    </row>
    <row r="177" s="194" customFormat="true" ht="13.5" hidden="false" customHeight="true" outlineLevel="0" collapsed="false">
      <c r="B177" s="195"/>
      <c r="D177" s="130" t="s">
        <v>213</v>
      </c>
      <c r="E177" s="196"/>
      <c r="F177" s="197" t="s">
        <v>445</v>
      </c>
      <c r="H177" s="198" t="n">
        <f aca="false">9*2</f>
        <v>18</v>
      </c>
      <c r="K177" s="199"/>
      <c r="L177" s="200"/>
      <c r="M177" s="201"/>
      <c r="N177" s="195"/>
      <c r="O177" s="195"/>
      <c r="P177" s="195"/>
      <c r="Q177" s="195"/>
      <c r="R177" s="195"/>
      <c r="S177" s="195"/>
      <c r="T177" s="202"/>
      <c r="AT177" s="203" t="s">
        <v>213</v>
      </c>
      <c r="AU177" s="203" t="s">
        <v>82</v>
      </c>
      <c r="AV177" s="194" t="s">
        <v>82</v>
      </c>
      <c r="AW177" s="194" t="s">
        <v>290</v>
      </c>
      <c r="AX177" s="194" t="s">
        <v>76</v>
      </c>
      <c r="AY177" s="203" t="s">
        <v>283</v>
      </c>
    </row>
    <row r="178" s="117" customFormat="true" ht="29.85" hidden="false" customHeight="true" outlineLevel="0" collapsed="false">
      <c r="B178" s="118"/>
      <c r="D178" s="119" t="s">
        <v>73</v>
      </c>
      <c r="E178" s="140" t="s">
        <v>102</v>
      </c>
      <c r="F178" s="140" t="s">
        <v>446</v>
      </c>
      <c r="J178" s="141" t="n">
        <f aca="false">BK178</f>
        <v>0</v>
      </c>
      <c r="K178" s="180"/>
      <c r="L178" s="122"/>
      <c r="M178" s="181"/>
      <c r="N178" s="118"/>
      <c r="O178" s="118"/>
      <c r="P178" s="182"/>
      <c r="Q178" s="118"/>
      <c r="R178" s="182"/>
      <c r="S178" s="118"/>
      <c r="T178" s="183"/>
      <c r="AR178" s="137" t="s">
        <v>76</v>
      </c>
      <c r="AT178" s="184" t="s">
        <v>73</v>
      </c>
      <c r="AU178" s="184" t="s">
        <v>76</v>
      </c>
      <c r="AY178" s="137" t="s">
        <v>283</v>
      </c>
      <c r="BK178" s="185" t="n">
        <f aca="false">SUM(BK179:BK182)</f>
        <v>0</v>
      </c>
    </row>
    <row r="179" s="222" customFormat="true" ht="22.5" hidden="false" customHeight="true" outlineLevel="0" collapsed="false">
      <c r="B179" s="247"/>
      <c r="C179" s="124" t="s">
        <v>447</v>
      </c>
      <c r="D179" s="248" t="s">
        <v>77</v>
      </c>
      <c r="E179" s="249" t="s">
        <v>448</v>
      </c>
      <c r="F179" s="250" t="s">
        <v>449</v>
      </c>
      <c r="G179" s="251" t="s">
        <v>85</v>
      </c>
      <c r="H179" s="204" t="n">
        <v>499</v>
      </c>
      <c r="I179" s="252" t="n">
        <v>0</v>
      </c>
      <c r="J179" s="252" t="n">
        <f aca="false">ROUND(I179*H179,2)</f>
        <v>0</v>
      </c>
      <c r="K179" s="253"/>
      <c r="L179" s="227"/>
      <c r="M179" s="254"/>
      <c r="N179" s="255" t="s">
        <v>25</v>
      </c>
      <c r="O179" s="256"/>
      <c r="P179" s="256"/>
      <c r="Q179" s="256"/>
      <c r="R179" s="256"/>
      <c r="S179" s="256"/>
      <c r="T179" s="257"/>
      <c r="AR179" s="225" t="s">
        <v>90</v>
      </c>
      <c r="AT179" s="225" t="s">
        <v>77</v>
      </c>
      <c r="AU179" s="225" t="s">
        <v>82</v>
      </c>
      <c r="AY179" s="225" t="s">
        <v>283</v>
      </c>
      <c r="BE179" s="258" t="n">
        <f aca="false">IF(N179="základní",J179,0)</f>
        <v>0</v>
      </c>
      <c r="BF179" s="258" t="n">
        <f aca="false">IF(N179="snížená",J179,0)</f>
        <v>0</v>
      </c>
      <c r="BG179" s="258" t="n">
        <f aca="false">IF(N179="zákl. přenesená",J179,0)</f>
        <v>0</v>
      </c>
      <c r="BH179" s="258" t="n">
        <f aca="false">IF(N179="sníž. přenesená",J179,0)</f>
        <v>0</v>
      </c>
      <c r="BI179" s="258" t="n">
        <f aca="false">IF(N179="nulová",J179,0)</f>
        <v>0</v>
      </c>
      <c r="BJ179" s="225" t="s">
        <v>76</v>
      </c>
      <c r="BK179" s="258" t="n">
        <f aca="false">ROUND(I179*H179,2)</f>
        <v>0</v>
      </c>
      <c r="BL179" s="225" t="s">
        <v>90</v>
      </c>
      <c r="BM179" s="225" t="s">
        <v>450</v>
      </c>
    </row>
    <row r="180" s="16" customFormat="true" ht="13.5" hidden="false" customHeight="true" outlineLevel="0" collapsed="false">
      <c r="B180" s="18"/>
      <c r="D180" s="130" t="s">
        <v>81</v>
      </c>
      <c r="F180" s="131" t="s">
        <v>451</v>
      </c>
      <c r="K180" s="175"/>
      <c r="L180" s="17"/>
      <c r="M180" s="192"/>
      <c r="N180" s="18"/>
      <c r="O180" s="18"/>
      <c r="P180" s="18"/>
      <c r="Q180" s="18"/>
      <c r="R180" s="18"/>
      <c r="S180" s="18"/>
      <c r="T180" s="193"/>
      <c r="AT180" s="163" t="s">
        <v>81</v>
      </c>
      <c r="AU180" s="163" t="s">
        <v>82</v>
      </c>
    </row>
    <row r="181" customFormat="false" ht="22.5" hidden="false" customHeight="true" outlineLevel="0" collapsed="false">
      <c r="A181" s="16"/>
      <c r="B181" s="123"/>
      <c r="C181" s="124" t="s">
        <v>452</v>
      </c>
      <c r="D181" s="124" t="s">
        <v>77</v>
      </c>
      <c r="E181" s="125" t="s">
        <v>453</v>
      </c>
      <c r="F181" s="126" t="s">
        <v>454</v>
      </c>
      <c r="G181" s="127" t="s">
        <v>85</v>
      </c>
      <c r="H181" s="128" t="n">
        <v>16</v>
      </c>
      <c r="I181" s="129" t="n">
        <v>0</v>
      </c>
      <c r="J181" s="129" t="n">
        <f aca="false">ROUND(I181*H181,2)</f>
        <v>0</v>
      </c>
      <c r="K181" s="186"/>
      <c r="L181" s="17"/>
      <c r="M181" s="187"/>
      <c r="N181" s="188" t="s">
        <v>25</v>
      </c>
      <c r="O181" s="189"/>
      <c r="P181" s="189"/>
      <c r="Q181" s="189"/>
      <c r="R181" s="189"/>
      <c r="S181" s="189"/>
      <c r="T181" s="190"/>
      <c r="U181" s="0"/>
      <c r="V181" s="0"/>
      <c r="W181" s="0"/>
      <c r="X181" s="0"/>
      <c r="Y181" s="0"/>
      <c r="Z181" s="0"/>
      <c r="AA181" s="0"/>
      <c r="AB181" s="0"/>
      <c r="AC181" s="0"/>
      <c r="AD181" s="0"/>
      <c r="AE181" s="0"/>
      <c r="AR181" s="163" t="s">
        <v>90</v>
      </c>
      <c r="AS181" s="0"/>
      <c r="AT181" s="163" t="s">
        <v>77</v>
      </c>
      <c r="AU181" s="163" t="s">
        <v>82</v>
      </c>
      <c r="AV181" s="0"/>
      <c r="AW181" s="0"/>
      <c r="AX181" s="0"/>
      <c r="AY181" s="163" t="s">
        <v>283</v>
      </c>
      <c r="AZ181" s="0"/>
      <c r="BA181" s="0"/>
      <c r="BB181" s="0"/>
      <c r="BC181" s="0"/>
      <c r="BD181" s="0"/>
      <c r="BE181" s="191" t="n">
        <f aca="false">IF(N181="základní",J181,0)</f>
        <v>0</v>
      </c>
      <c r="BF181" s="191" t="n">
        <f aca="false">IF(N181="snížená",J181,0)</f>
        <v>0</v>
      </c>
      <c r="BG181" s="191" t="n">
        <f aca="false">IF(N181="zákl. přenesená",J181,0)</f>
        <v>0</v>
      </c>
      <c r="BH181" s="191" t="n">
        <f aca="false">IF(N181="sníž. přenesená",J181,0)</f>
        <v>0</v>
      </c>
      <c r="BI181" s="191" t="n">
        <f aca="false">IF(N181="nulová",J181,0)</f>
        <v>0</v>
      </c>
      <c r="BJ181" s="163" t="s">
        <v>76</v>
      </c>
      <c r="BK181" s="191" t="n">
        <f aca="false">ROUND(I181*H181,2)</f>
        <v>0</v>
      </c>
      <c r="BL181" s="163" t="s">
        <v>90</v>
      </c>
      <c r="BM181" s="163" t="s">
        <v>455</v>
      </c>
    </row>
    <row r="182" customFormat="false" ht="13.5" hidden="false" customHeight="true" outlineLevel="0" collapsed="false">
      <c r="A182" s="16"/>
      <c r="B182" s="18"/>
      <c r="C182" s="0"/>
      <c r="D182" s="132" t="s">
        <v>81</v>
      </c>
      <c r="E182" s="0"/>
      <c r="F182" s="133" t="s">
        <v>456</v>
      </c>
      <c r="G182" s="0"/>
      <c r="H182" s="0"/>
      <c r="I182" s="0"/>
      <c r="J182" s="0"/>
      <c r="K182" s="170"/>
      <c r="L182" s="17"/>
      <c r="M182" s="192"/>
      <c r="N182" s="18"/>
      <c r="O182" s="18"/>
      <c r="P182" s="18"/>
      <c r="Q182" s="18"/>
      <c r="R182" s="18"/>
      <c r="S182" s="18"/>
      <c r="T182" s="193"/>
      <c r="U182" s="0"/>
      <c r="V182" s="0"/>
      <c r="W182" s="0"/>
      <c r="X182" s="0"/>
      <c r="Y182" s="0"/>
      <c r="Z182" s="0"/>
      <c r="AA182" s="0"/>
      <c r="AB182" s="0"/>
      <c r="AC182" s="0"/>
      <c r="AD182" s="0"/>
      <c r="AE182" s="0"/>
      <c r="AR182" s="0"/>
      <c r="AS182" s="0"/>
      <c r="AT182" s="163" t="s">
        <v>81</v>
      </c>
      <c r="AU182" s="163" t="s">
        <v>82</v>
      </c>
      <c r="AV182" s="0"/>
      <c r="AW182" s="0"/>
      <c r="AX182" s="0"/>
      <c r="AY182" s="0"/>
      <c r="AZ182" s="0"/>
      <c r="BA182" s="0"/>
      <c r="BB182" s="0"/>
      <c r="BC182" s="0"/>
      <c r="BD182" s="0"/>
      <c r="BE182" s="0"/>
      <c r="BF182" s="0"/>
      <c r="BG182" s="0"/>
      <c r="BH182" s="0"/>
      <c r="BI182" s="0"/>
      <c r="BJ182" s="0"/>
      <c r="BK182" s="0"/>
      <c r="BL182" s="0"/>
      <c r="BM182" s="0"/>
    </row>
    <row r="183" s="117" customFormat="true" ht="29.85" hidden="false" customHeight="true" outlineLevel="0" collapsed="false">
      <c r="B183" s="118"/>
      <c r="D183" s="119" t="s">
        <v>73</v>
      </c>
      <c r="E183" s="140" t="s">
        <v>105</v>
      </c>
      <c r="F183" s="140" t="s">
        <v>457</v>
      </c>
      <c r="J183" s="141" t="n">
        <f aca="false">BK183</f>
        <v>0</v>
      </c>
      <c r="K183" s="180"/>
      <c r="L183" s="122"/>
      <c r="M183" s="181"/>
      <c r="N183" s="118"/>
      <c r="O183" s="118"/>
      <c r="P183" s="182"/>
      <c r="Q183" s="118"/>
      <c r="R183" s="182"/>
      <c r="S183" s="118"/>
      <c r="T183" s="183"/>
      <c r="AR183" s="137" t="s">
        <v>76</v>
      </c>
      <c r="AT183" s="184" t="s">
        <v>73</v>
      </c>
      <c r="AU183" s="184" t="s">
        <v>76</v>
      </c>
      <c r="AY183" s="137" t="s">
        <v>283</v>
      </c>
      <c r="BK183" s="185" t="n">
        <f aca="false">SUM(BK184:BK190)</f>
        <v>0</v>
      </c>
    </row>
    <row r="184" s="16" customFormat="true" ht="22.5" hidden="false" customHeight="true" outlineLevel="0" collapsed="false">
      <c r="B184" s="123"/>
      <c r="C184" s="124" t="s">
        <v>458</v>
      </c>
      <c r="D184" s="124" t="s">
        <v>77</v>
      </c>
      <c r="E184" s="125" t="s">
        <v>459</v>
      </c>
      <c r="F184" s="126" t="s">
        <v>460</v>
      </c>
      <c r="G184" s="127" t="s">
        <v>85</v>
      </c>
      <c r="H184" s="128" t="n">
        <v>20</v>
      </c>
      <c r="I184" s="129" t="n">
        <v>0</v>
      </c>
      <c r="J184" s="129" t="n">
        <f aca="false">ROUND(I184*H184,2)</f>
        <v>0</v>
      </c>
      <c r="K184" s="186"/>
      <c r="L184" s="17"/>
      <c r="M184" s="187"/>
      <c r="N184" s="188" t="s">
        <v>25</v>
      </c>
      <c r="O184" s="189"/>
      <c r="P184" s="189"/>
      <c r="Q184" s="189"/>
      <c r="R184" s="189"/>
      <c r="S184" s="189"/>
      <c r="T184" s="190"/>
      <c r="AR184" s="163" t="s">
        <v>90</v>
      </c>
      <c r="AT184" s="163" t="s">
        <v>77</v>
      </c>
      <c r="AU184" s="163" t="s">
        <v>82</v>
      </c>
      <c r="AY184" s="163" t="s">
        <v>283</v>
      </c>
      <c r="BE184" s="191" t="n">
        <f aca="false">IF(N184="základní",J184,0)</f>
        <v>0</v>
      </c>
      <c r="BF184" s="191" t="n">
        <f aca="false">IF(N184="snížená",J184,0)</f>
        <v>0</v>
      </c>
      <c r="BG184" s="191" t="n">
        <f aca="false">IF(N184="zákl. přenesená",J184,0)</f>
        <v>0</v>
      </c>
      <c r="BH184" s="191" t="n">
        <f aca="false">IF(N184="sníž. přenesená",J184,0)</f>
        <v>0</v>
      </c>
      <c r="BI184" s="191" t="n">
        <f aca="false">IF(N184="nulová",J184,0)</f>
        <v>0</v>
      </c>
      <c r="BJ184" s="163" t="s">
        <v>76</v>
      </c>
      <c r="BK184" s="191" t="n">
        <f aca="false">ROUND(I184*H184,2)</f>
        <v>0</v>
      </c>
      <c r="BL184" s="163" t="s">
        <v>90</v>
      </c>
      <c r="BM184" s="163" t="s">
        <v>461</v>
      </c>
    </row>
    <row r="185" s="16" customFormat="true" ht="22.5" hidden="false" customHeight="true" outlineLevel="0" collapsed="false">
      <c r="B185" s="123"/>
      <c r="C185" s="124" t="s">
        <v>462</v>
      </c>
      <c r="D185" s="124" t="s">
        <v>77</v>
      </c>
      <c r="E185" s="125" t="s">
        <v>463</v>
      </c>
      <c r="F185" s="126" t="s">
        <v>464</v>
      </c>
      <c r="G185" s="127" t="s">
        <v>85</v>
      </c>
      <c r="H185" s="128" t="n">
        <v>45</v>
      </c>
      <c r="I185" s="129" t="n">
        <v>0</v>
      </c>
      <c r="J185" s="129" t="n">
        <f aca="false">ROUND(I185*H185,2)</f>
        <v>0</v>
      </c>
      <c r="K185" s="186"/>
      <c r="L185" s="17"/>
      <c r="M185" s="187"/>
      <c r="N185" s="188" t="s">
        <v>25</v>
      </c>
      <c r="O185" s="189"/>
      <c r="P185" s="189"/>
      <c r="Q185" s="189"/>
      <c r="R185" s="189"/>
      <c r="S185" s="189"/>
      <c r="T185" s="190"/>
      <c r="AR185" s="163" t="s">
        <v>90</v>
      </c>
      <c r="AT185" s="163" t="s">
        <v>77</v>
      </c>
      <c r="AU185" s="163" t="s">
        <v>82</v>
      </c>
      <c r="AY185" s="163" t="s">
        <v>283</v>
      </c>
      <c r="BE185" s="191" t="n">
        <f aca="false">IF(N185="základní",J185,0)</f>
        <v>0</v>
      </c>
      <c r="BF185" s="191" t="n">
        <f aca="false">IF(N185="snížená",J185,0)</f>
        <v>0</v>
      </c>
      <c r="BG185" s="191" t="n">
        <f aca="false">IF(N185="zákl. přenesená",J185,0)</f>
        <v>0</v>
      </c>
      <c r="BH185" s="191" t="n">
        <f aca="false">IF(N185="sníž. přenesená",J185,0)</f>
        <v>0</v>
      </c>
      <c r="BI185" s="191" t="n">
        <f aca="false">IF(N185="nulová",J185,0)</f>
        <v>0</v>
      </c>
      <c r="BJ185" s="163" t="s">
        <v>76</v>
      </c>
      <c r="BK185" s="191" t="n">
        <f aca="false">ROUND(I185*H185,2)</f>
        <v>0</v>
      </c>
      <c r="BL185" s="163" t="s">
        <v>90</v>
      </c>
      <c r="BM185" s="163" t="s">
        <v>465</v>
      </c>
    </row>
    <row r="186" customFormat="false" ht="22.5" hidden="false" customHeight="true" outlineLevel="0" collapsed="false">
      <c r="A186" s="16"/>
      <c r="B186" s="123"/>
      <c r="C186" s="124" t="s">
        <v>466</v>
      </c>
      <c r="D186" s="124" t="s">
        <v>77</v>
      </c>
      <c r="E186" s="125" t="s">
        <v>467</v>
      </c>
      <c r="F186" s="126" t="s">
        <v>468</v>
      </c>
      <c r="G186" s="127" t="s">
        <v>85</v>
      </c>
      <c r="H186" s="128" t="n">
        <v>2</v>
      </c>
      <c r="I186" s="129" t="n">
        <v>0</v>
      </c>
      <c r="J186" s="129" t="n">
        <f aca="false">ROUND(I186*H186,2)</f>
        <v>0</v>
      </c>
      <c r="K186" s="186"/>
      <c r="L186" s="259"/>
      <c r="M186" s="187"/>
      <c r="N186" s="188" t="s">
        <v>25</v>
      </c>
      <c r="O186" s="189"/>
      <c r="P186" s="189"/>
      <c r="Q186" s="189"/>
      <c r="R186" s="189"/>
      <c r="S186" s="189"/>
      <c r="T186" s="190"/>
      <c r="U186" s="0"/>
      <c r="V186" s="0"/>
      <c r="W186" s="0"/>
      <c r="X186" s="0"/>
      <c r="Y186" s="0"/>
      <c r="Z186" s="0"/>
      <c r="AA186" s="0"/>
      <c r="AB186" s="0"/>
      <c r="AC186" s="0"/>
      <c r="AD186" s="0"/>
      <c r="AE186" s="0"/>
      <c r="AR186" s="163" t="s">
        <v>90</v>
      </c>
      <c r="AS186" s="0"/>
      <c r="AT186" s="163" t="s">
        <v>77</v>
      </c>
      <c r="AU186" s="163" t="s">
        <v>82</v>
      </c>
      <c r="AV186" s="0"/>
      <c r="AW186" s="0"/>
      <c r="AX186" s="0"/>
      <c r="AY186" s="163" t="s">
        <v>283</v>
      </c>
      <c r="AZ186" s="0"/>
      <c r="BA186" s="0"/>
      <c r="BB186" s="0"/>
      <c r="BC186" s="0"/>
      <c r="BD186" s="0"/>
      <c r="BE186" s="191" t="n">
        <f aca="false">IF(N186="základní",J186,0)</f>
        <v>0</v>
      </c>
      <c r="BF186" s="191" t="n">
        <f aca="false">IF(N186="snížená",J186,0)</f>
        <v>0</v>
      </c>
      <c r="BG186" s="191" t="n">
        <f aca="false">IF(N186="zákl. přenesená",J186,0)</f>
        <v>0</v>
      </c>
      <c r="BH186" s="191" t="n">
        <f aca="false">IF(N186="sníž. přenesená",J186,0)</f>
        <v>0</v>
      </c>
      <c r="BI186" s="191" t="n">
        <f aca="false">IF(N186="nulová",J186,0)</f>
        <v>0</v>
      </c>
      <c r="BJ186" s="163" t="s">
        <v>76</v>
      </c>
      <c r="BK186" s="191" t="n">
        <f aca="false">ROUND(I186*H186,2)</f>
        <v>0</v>
      </c>
      <c r="BL186" s="163" t="s">
        <v>90</v>
      </c>
      <c r="BM186" s="163" t="s">
        <v>469</v>
      </c>
    </row>
    <row r="187" customFormat="false" ht="27" hidden="false" customHeight="true" outlineLevel="0" collapsed="false">
      <c r="A187" s="16"/>
      <c r="B187" s="18"/>
      <c r="C187" s="0"/>
      <c r="D187" s="130" t="s">
        <v>81</v>
      </c>
      <c r="E187" s="0"/>
      <c r="F187" s="131" t="s">
        <v>470</v>
      </c>
      <c r="G187" s="0"/>
      <c r="H187" s="0"/>
      <c r="I187" s="0"/>
      <c r="J187" s="0"/>
      <c r="K187" s="175"/>
      <c r="L187" s="259"/>
      <c r="M187" s="192"/>
      <c r="N187" s="18"/>
      <c r="O187" s="18"/>
      <c r="P187" s="18"/>
      <c r="Q187" s="18"/>
      <c r="R187" s="18"/>
      <c r="S187" s="18"/>
      <c r="T187" s="193"/>
      <c r="U187" s="0"/>
      <c r="V187" s="0"/>
      <c r="W187" s="0"/>
      <c r="X187" s="0"/>
      <c r="Y187" s="0"/>
      <c r="Z187" s="0"/>
      <c r="AA187" s="0"/>
      <c r="AB187" s="0"/>
      <c r="AC187" s="0"/>
      <c r="AD187" s="0"/>
      <c r="AE187" s="0"/>
      <c r="AR187" s="0"/>
      <c r="AS187" s="0"/>
      <c r="AT187" s="163" t="s">
        <v>81</v>
      </c>
      <c r="AU187" s="163" t="s">
        <v>82</v>
      </c>
      <c r="AV187" s="0"/>
      <c r="AW187" s="0"/>
      <c r="AX187" s="0"/>
      <c r="AY187" s="0"/>
      <c r="AZ187" s="0"/>
      <c r="BA187" s="0"/>
      <c r="BB187" s="0"/>
      <c r="BC187" s="0"/>
      <c r="BD187" s="0"/>
      <c r="BE187" s="0"/>
      <c r="BF187" s="0"/>
      <c r="BG187" s="0"/>
      <c r="BH187" s="0"/>
      <c r="BI187" s="0"/>
      <c r="BJ187" s="0"/>
      <c r="BK187" s="0"/>
      <c r="BL187" s="0"/>
      <c r="BM187" s="0"/>
    </row>
    <row r="188" customFormat="false" ht="22.5" hidden="false" customHeight="true" outlineLevel="0" collapsed="false">
      <c r="A188" s="16"/>
      <c r="B188" s="123"/>
      <c r="C188" s="124" t="s">
        <v>471</v>
      </c>
      <c r="D188" s="124" t="s">
        <v>77</v>
      </c>
      <c r="E188" s="125" t="s">
        <v>472</v>
      </c>
      <c r="F188" s="126" t="s">
        <v>473</v>
      </c>
      <c r="G188" s="127" t="s">
        <v>212</v>
      </c>
      <c r="H188" s="128" t="n">
        <f aca="false">H190</f>
        <v>6.27615</v>
      </c>
      <c r="I188" s="129" t="n">
        <v>0</v>
      </c>
      <c r="J188" s="129" t="n">
        <f aca="false">ROUND(I188*H188,2)</f>
        <v>0</v>
      </c>
      <c r="K188" s="186"/>
      <c r="L188" s="17"/>
      <c r="M188" s="187"/>
      <c r="N188" s="188" t="s">
        <v>25</v>
      </c>
      <c r="O188" s="189"/>
      <c r="P188" s="189"/>
      <c r="Q188" s="189"/>
      <c r="R188" s="189"/>
      <c r="S188" s="189"/>
      <c r="T188" s="190"/>
      <c r="U188" s="0"/>
      <c r="V188" s="0"/>
      <c r="W188" s="0"/>
      <c r="X188" s="0"/>
      <c r="Y188" s="0"/>
      <c r="Z188" s="0"/>
      <c r="AA188" s="0"/>
      <c r="AB188" s="0"/>
      <c r="AC188" s="0"/>
      <c r="AD188" s="0"/>
      <c r="AE188" s="0"/>
      <c r="AR188" s="163" t="s">
        <v>90</v>
      </c>
      <c r="AS188" s="0"/>
      <c r="AT188" s="163" t="s">
        <v>77</v>
      </c>
      <c r="AU188" s="163" t="s">
        <v>82</v>
      </c>
      <c r="AV188" s="0"/>
      <c r="AW188" s="0"/>
      <c r="AX188" s="0"/>
      <c r="AY188" s="163" t="s">
        <v>283</v>
      </c>
      <c r="AZ188" s="0"/>
      <c r="BA188" s="0"/>
      <c r="BB188" s="0"/>
      <c r="BC188" s="0"/>
      <c r="BD188" s="0"/>
      <c r="BE188" s="191" t="n">
        <f aca="false">IF(N188="základní",J188,0)</f>
        <v>0</v>
      </c>
      <c r="BF188" s="191" t="n">
        <f aca="false">IF(N188="snížená",J188,0)</f>
        <v>0</v>
      </c>
      <c r="BG188" s="191" t="n">
        <f aca="false">IF(N188="zákl. přenesená",J188,0)</f>
        <v>0</v>
      </c>
      <c r="BH188" s="191" t="n">
        <f aca="false">IF(N188="sníž. přenesená",J188,0)</f>
        <v>0</v>
      </c>
      <c r="BI188" s="191" t="n">
        <f aca="false">IF(N188="nulová",J188,0)</f>
        <v>0</v>
      </c>
      <c r="BJ188" s="163" t="s">
        <v>76</v>
      </c>
      <c r="BK188" s="191" t="n">
        <f aca="false">ROUND(I188*H188,2)</f>
        <v>0</v>
      </c>
      <c r="BL188" s="163" t="s">
        <v>90</v>
      </c>
      <c r="BM188" s="163" t="s">
        <v>474</v>
      </c>
    </row>
    <row r="189" customFormat="false" ht="13.5" hidden="false" customHeight="true" outlineLevel="0" collapsed="false">
      <c r="A189" s="16"/>
      <c r="B189" s="18"/>
      <c r="C189" s="0"/>
      <c r="D189" s="130" t="s">
        <v>81</v>
      </c>
      <c r="E189" s="0"/>
      <c r="F189" s="131" t="s">
        <v>475</v>
      </c>
      <c r="G189" s="0"/>
      <c r="H189" s="0"/>
      <c r="I189" s="0"/>
      <c r="J189" s="0"/>
      <c r="K189" s="170"/>
      <c r="L189" s="17"/>
      <c r="M189" s="192"/>
      <c r="N189" s="18"/>
      <c r="O189" s="18"/>
      <c r="P189" s="18"/>
      <c r="Q189" s="18"/>
      <c r="R189" s="18"/>
      <c r="S189" s="18"/>
      <c r="T189" s="193"/>
      <c r="U189" s="0"/>
      <c r="V189" s="0"/>
      <c r="W189" s="0"/>
      <c r="X189" s="0"/>
      <c r="Y189" s="0"/>
      <c r="Z189" s="0"/>
      <c r="AA189" s="0"/>
      <c r="AB189" s="0"/>
      <c r="AC189" s="0"/>
      <c r="AD189" s="0"/>
      <c r="AE189" s="0"/>
      <c r="AR189" s="0"/>
      <c r="AS189" s="0"/>
      <c r="AT189" s="163" t="s">
        <v>81</v>
      </c>
      <c r="AU189" s="163" t="s">
        <v>82</v>
      </c>
      <c r="AV189" s="0"/>
      <c r="AW189" s="0"/>
      <c r="AX189" s="0"/>
      <c r="AY189" s="0"/>
      <c r="AZ189" s="0"/>
      <c r="BA189" s="0"/>
      <c r="BB189" s="0"/>
      <c r="BC189" s="0"/>
      <c r="BD189" s="0"/>
      <c r="BE189" s="0"/>
      <c r="BF189" s="0"/>
      <c r="BG189" s="0"/>
      <c r="BH189" s="0"/>
      <c r="BI189" s="0"/>
      <c r="BJ189" s="0"/>
      <c r="BK189" s="0"/>
      <c r="BL189" s="0"/>
      <c r="BM189" s="0"/>
    </row>
    <row r="190" s="194" customFormat="true" ht="13.5" hidden="false" customHeight="true" outlineLevel="0" collapsed="false">
      <c r="B190" s="195"/>
      <c r="D190" s="130" t="s">
        <v>213</v>
      </c>
      <c r="E190" s="196"/>
      <c r="F190" s="197" t="s">
        <v>476</v>
      </c>
      <c r="H190" s="198" t="n">
        <f aca="false">(9*0.8*0.8*1.2-9*0.3*0.3*3.14/4)</f>
        <v>6.27615</v>
      </c>
      <c r="K190" s="199"/>
      <c r="L190" s="200"/>
      <c r="M190" s="201"/>
      <c r="N190" s="195"/>
      <c r="O190" s="195"/>
      <c r="P190" s="195"/>
      <c r="Q190" s="195"/>
      <c r="R190" s="195"/>
      <c r="S190" s="195"/>
      <c r="T190" s="202"/>
      <c r="AT190" s="203" t="s">
        <v>213</v>
      </c>
      <c r="AU190" s="203" t="s">
        <v>82</v>
      </c>
      <c r="AV190" s="194" t="s">
        <v>82</v>
      </c>
      <c r="AW190" s="194" t="s">
        <v>290</v>
      </c>
      <c r="AX190" s="194" t="s">
        <v>76</v>
      </c>
      <c r="AY190" s="203" t="s">
        <v>283</v>
      </c>
    </row>
    <row r="191" s="117" customFormat="true" ht="37.35" hidden="false" customHeight="true" outlineLevel="0" collapsed="false">
      <c r="B191" s="118"/>
      <c r="D191" s="137" t="s">
        <v>73</v>
      </c>
      <c r="E191" s="138" t="s">
        <v>254</v>
      </c>
      <c r="F191" s="138" t="s">
        <v>255</v>
      </c>
      <c r="J191" s="139" t="n">
        <f aca="false">BK191</f>
        <v>0</v>
      </c>
      <c r="K191" s="180"/>
      <c r="L191" s="122"/>
      <c r="M191" s="181"/>
      <c r="N191" s="118"/>
      <c r="O191" s="118"/>
      <c r="P191" s="182"/>
      <c r="Q191" s="118"/>
      <c r="R191" s="182"/>
      <c r="S191" s="118"/>
      <c r="T191" s="183"/>
      <c r="AR191" s="137" t="s">
        <v>93</v>
      </c>
      <c r="AT191" s="184" t="s">
        <v>73</v>
      </c>
      <c r="AU191" s="184" t="s">
        <v>282</v>
      </c>
      <c r="AY191" s="137" t="s">
        <v>283</v>
      </c>
      <c r="BK191" s="185" t="n">
        <f aca="false">BK192</f>
        <v>0</v>
      </c>
    </row>
    <row r="192" customFormat="false" ht="19.9" hidden="false" customHeight="true" outlineLevel="0" collapsed="false">
      <c r="A192" s="117"/>
      <c r="B192" s="118"/>
      <c r="C192" s="117"/>
      <c r="D192" s="119" t="s">
        <v>73</v>
      </c>
      <c r="E192" s="140" t="s">
        <v>477</v>
      </c>
      <c r="F192" s="140" t="s">
        <v>478</v>
      </c>
      <c r="G192" s="0"/>
      <c r="H192" s="0"/>
      <c r="I192" s="0"/>
      <c r="J192" s="141" t="n">
        <f aca="false">BK192</f>
        <v>0</v>
      </c>
      <c r="K192" s="170"/>
      <c r="L192" s="122"/>
      <c r="M192" s="181"/>
      <c r="N192" s="118"/>
      <c r="O192" s="118"/>
      <c r="P192" s="182"/>
      <c r="Q192" s="118"/>
      <c r="R192" s="182"/>
      <c r="S192" s="118"/>
      <c r="T192" s="183"/>
      <c r="U192" s="0"/>
      <c r="V192" s="0"/>
      <c r="W192" s="0"/>
      <c r="X192" s="0"/>
      <c r="Y192" s="0"/>
      <c r="Z192" s="0"/>
      <c r="AA192" s="0"/>
      <c r="AB192" s="0"/>
      <c r="AC192" s="0"/>
      <c r="AD192" s="0"/>
      <c r="AE192" s="0"/>
      <c r="AR192" s="137" t="s">
        <v>93</v>
      </c>
      <c r="AS192" s="0"/>
      <c r="AT192" s="184" t="s">
        <v>73</v>
      </c>
      <c r="AU192" s="184" t="s">
        <v>76</v>
      </c>
      <c r="AV192" s="0"/>
      <c r="AW192" s="0"/>
      <c r="AX192" s="0"/>
      <c r="AY192" s="137" t="s">
        <v>283</v>
      </c>
      <c r="AZ192" s="0"/>
      <c r="BA192" s="0"/>
      <c r="BB192" s="0"/>
      <c r="BC192" s="0"/>
      <c r="BD192" s="0"/>
      <c r="BE192" s="0"/>
      <c r="BF192" s="0"/>
      <c r="BG192" s="0"/>
      <c r="BH192" s="0"/>
      <c r="BI192" s="0"/>
      <c r="BJ192" s="0"/>
      <c r="BK192" s="185" t="n">
        <f aca="false">SUM(BK193:BK203)</f>
        <v>0</v>
      </c>
      <c r="BL192" s="0"/>
      <c r="BM192" s="0"/>
    </row>
    <row r="193" s="16" customFormat="true" ht="22.5" hidden="false" customHeight="true" outlineLevel="0" collapsed="false">
      <c r="B193" s="123"/>
      <c r="C193" s="124" t="s">
        <v>479</v>
      </c>
      <c r="D193" s="124" t="s">
        <v>77</v>
      </c>
      <c r="E193" s="125" t="s">
        <v>480</v>
      </c>
      <c r="F193" s="126" t="s">
        <v>481</v>
      </c>
      <c r="G193" s="127" t="s">
        <v>259</v>
      </c>
      <c r="H193" s="128" t="n">
        <v>1</v>
      </c>
      <c r="I193" s="129" t="n">
        <v>0</v>
      </c>
      <c r="J193" s="129" t="n">
        <f aca="false">ROUND(I193*H193,2)</f>
        <v>0</v>
      </c>
      <c r="K193" s="186"/>
      <c r="L193" s="17"/>
      <c r="M193" s="187"/>
      <c r="N193" s="188" t="s">
        <v>25</v>
      </c>
      <c r="O193" s="189"/>
      <c r="P193" s="189"/>
      <c r="Q193" s="189"/>
      <c r="R193" s="189"/>
      <c r="S193" s="189"/>
      <c r="T193" s="190"/>
      <c r="AR193" s="163" t="s">
        <v>482</v>
      </c>
      <c r="AT193" s="163" t="s">
        <v>77</v>
      </c>
      <c r="AU193" s="163" t="s">
        <v>82</v>
      </c>
      <c r="AY193" s="163" t="s">
        <v>283</v>
      </c>
      <c r="BE193" s="191" t="n">
        <f aca="false">IF(N193="základní",J193,0)</f>
        <v>0</v>
      </c>
      <c r="BF193" s="191" t="n">
        <f aca="false">IF(N193="snížená",J193,0)</f>
        <v>0</v>
      </c>
      <c r="BG193" s="191" t="n">
        <f aca="false">IF(N193="zákl. přenesená",J193,0)</f>
        <v>0</v>
      </c>
      <c r="BH193" s="191" t="n">
        <f aca="false">IF(N193="sníž. přenesená",J193,0)</f>
        <v>0</v>
      </c>
      <c r="BI193" s="191" t="n">
        <f aca="false">IF(N193="nulová",J193,0)</f>
        <v>0</v>
      </c>
      <c r="BJ193" s="163" t="s">
        <v>76</v>
      </c>
      <c r="BK193" s="191" t="n">
        <f aca="false">ROUND(I193*H193,2)</f>
        <v>0</v>
      </c>
      <c r="BL193" s="163" t="s">
        <v>482</v>
      </c>
      <c r="BM193" s="163" t="s">
        <v>483</v>
      </c>
    </row>
    <row r="194" customFormat="false" ht="13.5" hidden="false" customHeight="true" outlineLevel="0" collapsed="false">
      <c r="A194" s="16"/>
      <c r="B194" s="18"/>
      <c r="C194" s="0"/>
      <c r="D194" s="130" t="s">
        <v>81</v>
      </c>
      <c r="E194" s="0"/>
      <c r="F194" s="131" t="s">
        <v>484</v>
      </c>
      <c r="G194" s="0"/>
      <c r="H194" s="0"/>
      <c r="I194" s="0"/>
      <c r="J194" s="0"/>
      <c r="K194" s="170"/>
      <c r="L194" s="17"/>
      <c r="M194" s="192"/>
      <c r="N194" s="18"/>
      <c r="O194" s="18"/>
      <c r="P194" s="18"/>
      <c r="Q194" s="18"/>
      <c r="R194" s="18"/>
      <c r="S194" s="18"/>
      <c r="T194" s="193"/>
      <c r="AR194" s="0"/>
      <c r="AT194" s="163" t="s">
        <v>81</v>
      </c>
      <c r="AU194" s="163" t="s">
        <v>82</v>
      </c>
      <c r="AY194" s="0"/>
      <c r="BE194" s="0"/>
      <c r="BF194" s="0"/>
      <c r="BG194" s="0"/>
      <c r="BH194" s="0"/>
      <c r="BI194" s="0"/>
      <c r="BJ194" s="0"/>
      <c r="BK194" s="0"/>
      <c r="BL194" s="0"/>
      <c r="BM194" s="0"/>
    </row>
    <row r="195" customFormat="false" ht="22.5" hidden="false" customHeight="true" outlineLevel="0" collapsed="false">
      <c r="A195" s="16"/>
      <c r="B195" s="123"/>
      <c r="C195" s="124" t="s">
        <v>485</v>
      </c>
      <c r="D195" s="124" t="s">
        <v>77</v>
      </c>
      <c r="E195" s="125" t="s">
        <v>486</v>
      </c>
      <c r="F195" s="126" t="s">
        <v>487</v>
      </c>
      <c r="G195" s="127" t="s">
        <v>259</v>
      </c>
      <c r="H195" s="128" t="n">
        <v>1</v>
      </c>
      <c r="I195" s="129" t="n">
        <v>0</v>
      </c>
      <c r="J195" s="129" t="n">
        <f aca="false">ROUND(I195*H195,2)</f>
        <v>0</v>
      </c>
      <c r="K195" s="186"/>
      <c r="L195" s="17"/>
      <c r="M195" s="187"/>
      <c r="N195" s="188" t="s">
        <v>25</v>
      </c>
      <c r="O195" s="189"/>
      <c r="P195" s="189"/>
      <c r="Q195" s="189"/>
      <c r="R195" s="189"/>
      <c r="S195" s="189"/>
      <c r="T195" s="190"/>
      <c r="AR195" s="163" t="s">
        <v>482</v>
      </c>
      <c r="AT195" s="163" t="s">
        <v>77</v>
      </c>
      <c r="AU195" s="163" t="s">
        <v>82</v>
      </c>
      <c r="AY195" s="163" t="s">
        <v>283</v>
      </c>
      <c r="BE195" s="191" t="n">
        <f aca="false">IF(N195="základní",J195,0)</f>
        <v>0</v>
      </c>
      <c r="BF195" s="191" t="n">
        <f aca="false">IF(N195="snížená",J195,0)</f>
        <v>0</v>
      </c>
      <c r="BG195" s="191" t="n">
        <f aca="false">IF(N195="zákl. přenesená",J195,0)</f>
        <v>0</v>
      </c>
      <c r="BH195" s="191" t="n">
        <f aca="false">IF(N195="sníž. přenesená",J195,0)</f>
        <v>0</v>
      </c>
      <c r="BI195" s="191" t="n">
        <f aca="false">IF(N195="nulová",J195,0)</f>
        <v>0</v>
      </c>
      <c r="BJ195" s="163" t="s">
        <v>76</v>
      </c>
      <c r="BK195" s="191" t="n">
        <f aca="false">ROUND(I195*H195,2)</f>
        <v>0</v>
      </c>
      <c r="BL195" s="163" t="s">
        <v>482</v>
      </c>
      <c r="BM195" s="163" t="s">
        <v>488</v>
      </c>
    </row>
    <row r="196" customFormat="false" ht="13.5" hidden="false" customHeight="true" outlineLevel="0" collapsed="false">
      <c r="A196" s="16"/>
      <c r="B196" s="18"/>
      <c r="C196" s="0"/>
      <c r="D196" s="130" t="s">
        <v>81</v>
      </c>
      <c r="E196" s="0"/>
      <c r="F196" s="131" t="s">
        <v>484</v>
      </c>
      <c r="G196" s="0"/>
      <c r="H196" s="0"/>
      <c r="I196" s="0"/>
      <c r="J196" s="0"/>
      <c r="K196" s="170"/>
      <c r="L196" s="17"/>
      <c r="M196" s="192"/>
      <c r="N196" s="18"/>
      <c r="O196" s="18"/>
      <c r="P196" s="18"/>
      <c r="Q196" s="18"/>
      <c r="R196" s="18"/>
      <c r="S196" s="18"/>
      <c r="T196" s="193"/>
      <c r="AR196" s="0"/>
      <c r="AT196" s="163" t="s">
        <v>81</v>
      </c>
      <c r="AU196" s="163" t="s">
        <v>82</v>
      </c>
      <c r="AY196" s="0"/>
      <c r="BE196" s="0"/>
      <c r="BF196" s="0"/>
      <c r="BG196" s="0"/>
      <c r="BH196" s="0"/>
      <c r="BI196" s="0"/>
      <c r="BJ196" s="0"/>
      <c r="BK196" s="0"/>
      <c r="BL196" s="0"/>
      <c r="BM196" s="0"/>
    </row>
    <row r="197" customFormat="false" ht="22.5" hidden="false" customHeight="true" outlineLevel="0" collapsed="false">
      <c r="A197" s="16"/>
      <c r="B197" s="123"/>
      <c r="C197" s="124" t="s">
        <v>489</v>
      </c>
      <c r="D197" s="124" t="s">
        <v>77</v>
      </c>
      <c r="E197" s="125" t="s">
        <v>490</v>
      </c>
      <c r="F197" s="126" t="s">
        <v>491</v>
      </c>
      <c r="G197" s="127" t="s">
        <v>85</v>
      </c>
      <c r="H197" s="128" t="n">
        <v>415</v>
      </c>
      <c r="I197" s="129" t="n">
        <v>0</v>
      </c>
      <c r="J197" s="129" t="n">
        <f aca="false">ROUND(I197*H197,2)</f>
        <v>0</v>
      </c>
      <c r="K197" s="186"/>
      <c r="L197" s="17"/>
      <c r="M197" s="187"/>
      <c r="N197" s="188" t="s">
        <v>25</v>
      </c>
      <c r="O197" s="189"/>
      <c r="P197" s="189"/>
      <c r="Q197" s="189"/>
      <c r="R197" s="189"/>
      <c r="S197" s="189"/>
      <c r="T197" s="190"/>
      <c r="AR197" s="163" t="s">
        <v>482</v>
      </c>
      <c r="AT197" s="163" t="s">
        <v>77</v>
      </c>
      <c r="AU197" s="163" t="s">
        <v>82</v>
      </c>
      <c r="AY197" s="163" t="s">
        <v>283</v>
      </c>
      <c r="BE197" s="191" t="n">
        <f aca="false">IF(N197="základní",J197,0)</f>
        <v>0</v>
      </c>
      <c r="BF197" s="191" t="n">
        <f aca="false">IF(N197="snížená",J197,0)</f>
        <v>0</v>
      </c>
      <c r="BG197" s="191" t="n">
        <f aca="false">IF(N197="zákl. přenesená",J197,0)</f>
        <v>0</v>
      </c>
      <c r="BH197" s="191" t="n">
        <f aca="false">IF(N197="sníž. přenesená",J197,0)</f>
        <v>0</v>
      </c>
      <c r="BI197" s="191" t="n">
        <f aca="false">IF(N197="nulová",J197,0)</f>
        <v>0</v>
      </c>
      <c r="BJ197" s="163" t="s">
        <v>76</v>
      </c>
      <c r="BK197" s="191" t="n">
        <f aca="false">ROUND(I197*H197,2)</f>
        <v>0</v>
      </c>
      <c r="BL197" s="163" t="s">
        <v>482</v>
      </c>
      <c r="BM197" s="163" t="s">
        <v>492</v>
      </c>
    </row>
    <row r="198" customFormat="false" ht="13.5" hidden="false" customHeight="true" outlineLevel="0" collapsed="false">
      <c r="A198" s="16"/>
      <c r="B198" s="18"/>
      <c r="C198" s="0"/>
      <c r="D198" s="130" t="s">
        <v>81</v>
      </c>
      <c r="E198" s="0"/>
      <c r="F198" s="131" t="s">
        <v>484</v>
      </c>
      <c r="G198" s="0"/>
      <c r="H198" s="0"/>
      <c r="I198" s="0"/>
      <c r="J198" s="0"/>
      <c r="K198" s="170"/>
      <c r="L198" s="17"/>
      <c r="M198" s="192"/>
      <c r="N198" s="18"/>
      <c r="O198" s="18"/>
      <c r="P198" s="18"/>
      <c r="Q198" s="18"/>
      <c r="R198" s="18"/>
      <c r="S198" s="18"/>
      <c r="T198" s="193"/>
      <c r="AR198" s="0"/>
      <c r="AT198" s="163" t="s">
        <v>81</v>
      </c>
      <c r="AU198" s="163" t="s">
        <v>82</v>
      </c>
      <c r="AY198" s="0"/>
      <c r="BE198" s="0"/>
      <c r="BF198" s="0"/>
      <c r="BG198" s="0"/>
      <c r="BH198" s="0"/>
      <c r="BI198" s="0"/>
      <c r="BJ198" s="0"/>
      <c r="BK198" s="0"/>
      <c r="BL198" s="0"/>
      <c r="BM198" s="0"/>
    </row>
    <row r="199" customFormat="false" ht="22.5" hidden="false" customHeight="true" outlineLevel="0" collapsed="false">
      <c r="A199" s="16"/>
      <c r="B199" s="123"/>
      <c r="C199" s="124" t="s">
        <v>493</v>
      </c>
      <c r="D199" s="124" t="s">
        <v>77</v>
      </c>
      <c r="E199" s="125" t="s">
        <v>494</v>
      </c>
      <c r="F199" s="126" t="s">
        <v>495</v>
      </c>
      <c r="G199" s="127" t="s">
        <v>259</v>
      </c>
      <c r="H199" s="128" t="n">
        <v>1</v>
      </c>
      <c r="I199" s="129" t="n">
        <v>0</v>
      </c>
      <c r="J199" s="129" t="n">
        <f aca="false">ROUND(I199*H199,2)</f>
        <v>0</v>
      </c>
      <c r="K199" s="186"/>
      <c r="L199" s="17"/>
      <c r="M199" s="187"/>
      <c r="N199" s="188" t="s">
        <v>25</v>
      </c>
      <c r="O199" s="189"/>
      <c r="P199" s="189"/>
      <c r="Q199" s="189"/>
      <c r="R199" s="189"/>
      <c r="S199" s="189"/>
      <c r="T199" s="190"/>
      <c r="AR199" s="163" t="s">
        <v>482</v>
      </c>
      <c r="AT199" s="163" t="s">
        <v>77</v>
      </c>
      <c r="AU199" s="163" t="s">
        <v>82</v>
      </c>
      <c r="AY199" s="163" t="s">
        <v>283</v>
      </c>
      <c r="BE199" s="191" t="n">
        <f aca="false">IF(N199="základní",J199,0)</f>
        <v>0</v>
      </c>
      <c r="BF199" s="191" t="n">
        <f aca="false">IF(N199="snížená",J199,0)</f>
        <v>0</v>
      </c>
      <c r="BG199" s="191" t="n">
        <f aca="false">IF(N199="zákl. přenesená",J199,0)</f>
        <v>0</v>
      </c>
      <c r="BH199" s="191" t="n">
        <f aca="false">IF(N199="sníž. přenesená",J199,0)</f>
        <v>0</v>
      </c>
      <c r="BI199" s="191" t="n">
        <f aca="false">IF(N199="nulová",J199,0)</f>
        <v>0</v>
      </c>
      <c r="BJ199" s="163" t="s">
        <v>76</v>
      </c>
      <c r="BK199" s="191" t="n">
        <f aca="false">ROUND(I199*H199,2)</f>
        <v>0</v>
      </c>
      <c r="BL199" s="163" t="s">
        <v>482</v>
      </c>
      <c r="BM199" s="163" t="s">
        <v>496</v>
      </c>
    </row>
    <row r="200" customFormat="false" ht="13.5" hidden="false" customHeight="true" outlineLevel="0" collapsed="false">
      <c r="A200" s="16"/>
      <c r="B200" s="18"/>
      <c r="C200" s="0"/>
      <c r="D200" s="130" t="s">
        <v>81</v>
      </c>
      <c r="E200" s="0"/>
      <c r="F200" s="131" t="s">
        <v>497</v>
      </c>
      <c r="G200" s="0"/>
      <c r="H200" s="0"/>
      <c r="I200" s="0"/>
      <c r="J200" s="0"/>
      <c r="K200" s="170"/>
      <c r="L200" s="17"/>
      <c r="M200" s="192"/>
      <c r="N200" s="18"/>
      <c r="O200" s="18"/>
      <c r="P200" s="18"/>
      <c r="Q200" s="18"/>
      <c r="R200" s="18"/>
      <c r="S200" s="18"/>
      <c r="T200" s="193"/>
      <c r="AR200" s="0"/>
      <c r="AT200" s="163" t="s">
        <v>81</v>
      </c>
      <c r="AU200" s="163" t="s">
        <v>82</v>
      </c>
      <c r="AY200" s="0"/>
      <c r="BE200" s="0"/>
      <c r="BF200" s="0"/>
      <c r="BG200" s="0"/>
      <c r="BH200" s="0"/>
      <c r="BI200" s="0"/>
      <c r="BJ200" s="0"/>
      <c r="BK200" s="0"/>
      <c r="BL200" s="0"/>
      <c r="BM200" s="0"/>
    </row>
    <row r="201" customFormat="false" ht="22.5" hidden="false" customHeight="true" outlineLevel="0" collapsed="false">
      <c r="A201" s="16"/>
      <c r="B201" s="123"/>
      <c r="C201" s="124" t="s">
        <v>498</v>
      </c>
      <c r="D201" s="124" t="s">
        <v>77</v>
      </c>
      <c r="E201" s="125" t="s">
        <v>499</v>
      </c>
      <c r="F201" s="126" t="s">
        <v>500</v>
      </c>
      <c r="G201" s="127" t="s">
        <v>85</v>
      </c>
      <c r="H201" s="128" t="n">
        <v>415</v>
      </c>
      <c r="I201" s="129" t="n">
        <v>0</v>
      </c>
      <c r="J201" s="129" t="n">
        <f aca="false">ROUND(I201*H201,2)</f>
        <v>0</v>
      </c>
      <c r="K201" s="186"/>
      <c r="L201" s="17"/>
      <c r="M201" s="187"/>
      <c r="N201" s="188" t="s">
        <v>25</v>
      </c>
      <c r="O201" s="189"/>
      <c r="P201" s="189"/>
      <c r="Q201" s="189"/>
      <c r="R201" s="189"/>
      <c r="S201" s="189"/>
      <c r="T201" s="190"/>
      <c r="AR201" s="163" t="s">
        <v>482</v>
      </c>
      <c r="AT201" s="163" t="s">
        <v>77</v>
      </c>
      <c r="AU201" s="163" t="s">
        <v>82</v>
      </c>
      <c r="AY201" s="163" t="s">
        <v>283</v>
      </c>
      <c r="BE201" s="191" t="n">
        <f aca="false">IF(N201="základní",J201,0)</f>
        <v>0</v>
      </c>
      <c r="BF201" s="191" t="n">
        <f aca="false">IF(N201="snížená",J201,0)</f>
        <v>0</v>
      </c>
      <c r="BG201" s="191" t="n">
        <f aca="false">IF(N201="zákl. přenesená",J201,0)</f>
        <v>0</v>
      </c>
      <c r="BH201" s="191" t="n">
        <f aca="false">IF(N201="sníž. přenesená",J201,0)</f>
        <v>0</v>
      </c>
      <c r="BI201" s="191" t="n">
        <f aca="false">IF(N201="nulová",J201,0)</f>
        <v>0</v>
      </c>
      <c r="BJ201" s="163" t="s">
        <v>76</v>
      </c>
      <c r="BK201" s="191" t="n">
        <f aca="false">ROUND(I201*H201,2)</f>
        <v>0</v>
      </c>
      <c r="BL201" s="163" t="s">
        <v>482</v>
      </c>
      <c r="BM201" s="163" t="s">
        <v>501</v>
      </c>
    </row>
    <row r="202" customFormat="false" ht="13.5" hidden="false" customHeight="true" outlineLevel="0" collapsed="false">
      <c r="A202" s="16"/>
      <c r="B202" s="18"/>
      <c r="C202" s="0"/>
      <c r="D202" s="132" t="s">
        <v>81</v>
      </c>
      <c r="E202" s="0"/>
      <c r="F202" s="133" t="s">
        <v>497</v>
      </c>
      <c r="G202" s="0"/>
      <c r="H202" s="0"/>
      <c r="I202" s="0"/>
      <c r="J202" s="0"/>
      <c r="K202" s="170"/>
      <c r="L202" s="17"/>
      <c r="M202" s="260"/>
      <c r="N202" s="261"/>
      <c r="O202" s="261"/>
      <c r="P202" s="261"/>
      <c r="Q202" s="261"/>
      <c r="R202" s="261"/>
      <c r="S202" s="261"/>
      <c r="T202" s="262"/>
      <c r="AR202" s="0"/>
      <c r="AT202" s="163" t="s">
        <v>81</v>
      </c>
      <c r="AU202" s="163" t="s">
        <v>82</v>
      </c>
      <c r="AY202" s="0"/>
      <c r="BE202" s="0"/>
      <c r="BF202" s="0"/>
      <c r="BG202" s="0"/>
      <c r="BH202" s="0"/>
      <c r="BI202" s="0"/>
      <c r="BJ202" s="0"/>
      <c r="BK202" s="0"/>
      <c r="BL202" s="0"/>
      <c r="BM202" s="0"/>
    </row>
    <row r="203" customFormat="false" ht="22.5" hidden="false" customHeight="true" outlineLevel="0" collapsed="false">
      <c r="A203" s="16"/>
      <c r="B203" s="123"/>
      <c r="C203" s="124"/>
      <c r="D203" s="124"/>
      <c r="E203" s="125"/>
      <c r="F203" s="126"/>
      <c r="G203" s="127"/>
      <c r="H203" s="128"/>
      <c r="I203" s="129"/>
      <c r="J203" s="129"/>
      <c r="K203" s="186"/>
      <c r="L203" s="17"/>
      <c r="M203" s="187"/>
      <c r="N203" s="188"/>
      <c r="O203" s="189"/>
      <c r="P203" s="189"/>
      <c r="Q203" s="189"/>
      <c r="R203" s="189"/>
      <c r="S203" s="189"/>
      <c r="T203" s="190"/>
      <c r="AR203" s="163"/>
      <c r="AT203" s="163"/>
      <c r="AU203" s="163"/>
      <c r="AY203" s="163"/>
      <c r="BE203" s="191"/>
      <c r="BF203" s="191"/>
      <c r="BG203" s="191"/>
      <c r="BH203" s="191"/>
      <c r="BI203" s="191"/>
      <c r="BJ203" s="163"/>
      <c r="BK203" s="191"/>
      <c r="BL203" s="163"/>
      <c r="BM203" s="163"/>
    </row>
    <row r="204" customFormat="false" ht="14.15" hidden="false" customHeight="true" outlineLevel="0" collapsed="false">
      <c r="C204" s="1" t="s">
        <v>502</v>
      </c>
      <c r="E204" s="1" t="s">
        <v>503</v>
      </c>
    </row>
    <row r="205" customFormat="false" ht="14.15" hidden="false" customHeight="true" outlineLevel="0" collapsed="false">
      <c r="E205" s="1" t="s">
        <v>504</v>
      </c>
    </row>
    <row r="206" customFormat="false" ht="14.15" hidden="false" customHeight="true" outlineLevel="0" collapsed="false">
      <c r="E206" s="1" t="s">
        <v>505</v>
      </c>
    </row>
    <row r="207" customFormat="false" ht="14.15" hidden="false" customHeight="true" outlineLevel="0" collapsed="false">
      <c r="E207" s="263" t="s">
        <v>506</v>
      </c>
    </row>
    <row r="208" customFormat="false" ht="12.8" hidden="false" customHeight="false" outlineLevel="0" collapsed="false"/>
    <row r="215" customFormat="false" ht="12.8" hidden="false" customHeight="fals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118055555555556" right="0" top="0.472222222222222" bottom="0.747916666666667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155032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cs-CZ</dc:language>
  <cp:lastPrinted>2023-01-19T08:08:59Z</cp:lastPrinted>
  <dcterms:modified xsi:type="dcterms:W3CDTF">2023-03-30T16:23:47Z</dcterms:modified>
  <cp:revision>52</cp:revision>
</cp:coreProperties>
</file>